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30" yWindow="13890" windowWidth="11355" windowHeight="1170"/>
  </bookViews>
  <sheets>
    <sheet name="GECKOS Y POGONAS EN VENTA" sheetId="12" r:id="rId1"/>
    <sheet name="pesos(grs)" sheetId="7" r:id="rId2"/>
    <sheet name="etiquetas" sheetId="2" r:id="rId3"/>
    <sheet name="reservados2" sheetId="3" r:id="rId4"/>
    <sheet name="ESTADISTICAS GECKOS" sheetId="5" r:id="rId5"/>
    <sheet name="ESTADISTICAS POGONAS" sheetId="6" r:id="rId6"/>
    <sheet name="parejas de cria" sheetId="8" r:id="rId7"/>
    <sheet name="cruzas 2016-17" sheetId="9" r:id="rId8"/>
    <sheet name="Hoja2" sheetId="10" r:id="rId9"/>
    <sheet name="en venta-2017 (2)" sheetId="14" r:id="rId10"/>
    <sheet name="EN VENTA 2018" sheetId="13" r:id="rId11"/>
    <sheet name="geckos sin cargo con el kit" sheetId="15" r:id="rId12"/>
    <sheet name="vendidos" sheetId="4" r:id="rId13"/>
    <sheet name="parejas18-19" sheetId="16" r:id="rId14"/>
    <sheet name="topologicamente" sheetId="17" r:id="rId15"/>
    <sheet name="plantel pogonas" sheetId="18" r:id="rId16"/>
  </sheets>
  <calcPr calcId="144525"/>
  <fileRecoveryPr autoRecover="0" repairLoad="1"/>
</workbook>
</file>

<file path=xl/calcChain.xml><?xml version="1.0" encoding="utf-8"?>
<calcChain xmlns="http://schemas.openxmlformats.org/spreadsheetml/2006/main">
  <c r="I24" i="12" l="1"/>
  <c r="J24" i="12"/>
  <c r="I25" i="12"/>
  <c r="J25" i="12"/>
  <c r="I26" i="12"/>
  <c r="I27" i="12"/>
  <c r="J27" i="12"/>
  <c r="I28" i="12"/>
  <c r="J28" i="12"/>
  <c r="I29" i="12"/>
  <c r="J29" i="12"/>
  <c r="I30" i="12"/>
  <c r="J30" i="12"/>
  <c r="I31" i="12"/>
  <c r="J31" i="12"/>
  <c r="I32" i="12"/>
  <c r="J32" i="12"/>
  <c r="I461" i="4"/>
  <c r="J461" i="4"/>
  <c r="K19" i="12"/>
  <c r="J19" i="12"/>
  <c r="I19" i="12"/>
  <c r="I459" i="4" l="1"/>
  <c r="J459" i="4"/>
  <c r="K459" i="4"/>
  <c r="I457" i="4" l="1"/>
  <c r="J457" i="4"/>
  <c r="K457" i="4"/>
  <c r="I21" i="12" l="1"/>
  <c r="J21" i="12"/>
  <c r="I22" i="12"/>
  <c r="J22" i="12"/>
  <c r="K22" i="12"/>
  <c r="I455" i="4" l="1"/>
  <c r="J455" i="4"/>
  <c r="K455" i="4"/>
  <c r="K32" i="18" l="1"/>
  <c r="J32" i="18"/>
  <c r="I32" i="18"/>
  <c r="K31" i="18"/>
  <c r="J31" i="18"/>
  <c r="I31" i="18"/>
  <c r="K30" i="18"/>
  <c r="J30" i="18"/>
  <c r="I30" i="18"/>
  <c r="K38" i="18"/>
  <c r="J38" i="18"/>
  <c r="I38" i="18"/>
  <c r="K28" i="18"/>
  <c r="J28" i="18"/>
  <c r="I28" i="18"/>
  <c r="K27" i="18"/>
  <c r="J27" i="18"/>
  <c r="I27" i="18"/>
  <c r="K39" i="18"/>
  <c r="J39" i="18"/>
  <c r="I39" i="18"/>
  <c r="K25" i="18"/>
  <c r="J25" i="18"/>
  <c r="I25" i="18"/>
  <c r="K24" i="18"/>
  <c r="J24" i="18"/>
  <c r="I24" i="18"/>
  <c r="K23" i="18"/>
  <c r="J23" i="18"/>
  <c r="I23" i="18"/>
  <c r="K22" i="18"/>
  <c r="J22" i="18"/>
  <c r="I22" i="18"/>
  <c r="K21" i="18"/>
  <c r="J21" i="18"/>
  <c r="I21" i="18"/>
  <c r="K20" i="18"/>
  <c r="J20" i="18"/>
  <c r="I20" i="18"/>
  <c r="K19" i="18"/>
  <c r="J19" i="18"/>
  <c r="I19" i="18"/>
  <c r="K17" i="18"/>
  <c r="J17" i="18"/>
  <c r="I17" i="18"/>
  <c r="K16" i="18"/>
  <c r="J16" i="18"/>
  <c r="I16" i="18"/>
  <c r="K15" i="18"/>
  <c r="J15" i="18"/>
  <c r="I15" i="18"/>
  <c r="K14" i="18"/>
  <c r="J14" i="18"/>
  <c r="I14" i="18"/>
  <c r="AH13" i="18"/>
  <c r="K13" i="18"/>
  <c r="J13" i="18"/>
  <c r="I13" i="18"/>
  <c r="AH12" i="18"/>
  <c r="K12" i="18"/>
  <c r="J12" i="18"/>
  <c r="I12" i="18"/>
  <c r="AH11" i="18"/>
  <c r="K11" i="18"/>
  <c r="J11" i="18"/>
  <c r="I11" i="18"/>
  <c r="AH10" i="18"/>
  <c r="K10" i="18"/>
  <c r="J10" i="18"/>
  <c r="I10" i="18"/>
  <c r="AH9" i="18"/>
  <c r="AH8" i="18"/>
  <c r="K8" i="18"/>
  <c r="J8" i="18"/>
  <c r="I8" i="18"/>
  <c r="AH7" i="18"/>
  <c r="M7" i="18"/>
  <c r="K7" i="18"/>
  <c r="J7" i="18"/>
  <c r="I7" i="18"/>
  <c r="AH6" i="18"/>
  <c r="S6" i="18"/>
  <c r="M6" i="18"/>
  <c r="O6" i="18" s="1"/>
  <c r="K6" i="18"/>
  <c r="J6" i="18"/>
  <c r="I6" i="18"/>
  <c r="AH5" i="18"/>
  <c r="S5" i="18"/>
  <c r="M5" i="18"/>
  <c r="P5" i="18" s="1"/>
  <c r="K5" i="18"/>
  <c r="J5" i="18"/>
  <c r="I5" i="18"/>
  <c r="AH4" i="18"/>
  <c r="S4" i="18"/>
  <c r="M4" i="18"/>
  <c r="O4" i="18" s="1"/>
  <c r="K4" i="18"/>
  <c r="I4" i="18"/>
  <c r="AH3" i="18"/>
  <c r="S3" i="18"/>
  <c r="M3" i="18"/>
  <c r="O3" i="18" s="1"/>
  <c r="K3" i="18"/>
  <c r="J3" i="18"/>
  <c r="I3" i="18"/>
  <c r="I33" i="18" s="1"/>
  <c r="J33" i="18" l="1"/>
  <c r="M33" i="18" s="1"/>
  <c r="P4" i="18"/>
  <c r="P6" i="18"/>
  <c r="N3" i="18"/>
  <c r="P3" i="18"/>
  <c r="N4" i="18"/>
  <c r="N6" i="18"/>
  <c r="W3" i="18"/>
  <c r="Y3" i="18" s="1"/>
  <c r="W4" i="18"/>
  <c r="Y4" i="18" s="1"/>
  <c r="W6" i="18"/>
  <c r="Y6" i="18" s="1"/>
  <c r="O5" i="18"/>
  <c r="N5" i="18"/>
  <c r="W5" i="18" l="1"/>
  <c r="Y5" i="18" s="1"/>
  <c r="I6" i="3" l="1"/>
  <c r="J6" i="3"/>
  <c r="K6" i="3"/>
  <c r="M6" i="3"/>
  <c r="N6" i="3" s="1"/>
  <c r="I7" i="3"/>
  <c r="J7" i="3"/>
  <c r="K7" i="3"/>
  <c r="M7" i="3"/>
  <c r="N7" i="3" s="1"/>
  <c r="M4" i="3"/>
  <c r="O4" i="3" s="1"/>
  <c r="K4" i="3"/>
  <c r="J4" i="3"/>
  <c r="I4" i="3"/>
  <c r="I20" i="12" l="1"/>
  <c r="J20" i="12"/>
  <c r="K20" i="12"/>
  <c r="I23" i="12"/>
  <c r="J23" i="12"/>
  <c r="I14" i="12" l="1"/>
  <c r="J14" i="12"/>
  <c r="K14" i="12"/>
  <c r="I15" i="12"/>
  <c r="J15" i="12"/>
  <c r="K15" i="12"/>
  <c r="I16" i="12"/>
  <c r="J16" i="12"/>
  <c r="K16" i="12"/>
  <c r="I17" i="12"/>
  <c r="J17" i="12"/>
  <c r="K17" i="12"/>
  <c r="I18" i="12"/>
  <c r="J18" i="12"/>
  <c r="K18" i="12"/>
  <c r="I5" i="12"/>
  <c r="J5" i="12"/>
  <c r="K5" i="12"/>
  <c r="M5" i="12"/>
  <c r="I440" i="4"/>
  <c r="J440" i="4"/>
  <c r="K440" i="4"/>
  <c r="S2" i="3"/>
  <c r="M2" i="3"/>
  <c r="O2" i="3" s="1"/>
  <c r="K2" i="3"/>
  <c r="J2" i="3"/>
  <c r="I2" i="3"/>
  <c r="S1" i="3"/>
  <c r="M1" i="3"/>
  <c r="K1" i="3"/>
  <c r="J1" i="3"/>
  <c r="I1" i="3"/>
  <c r="N5" i="12" l="1"/>
  <c r="O5" i="12"/>
  <c r="O1" i="3"/>
  <c r="P5" i="12"/>
  <c r="W5" i="12" s="1"/>
  <c r="Y5" i="12" s="1"/>
  <c r="N1" i="3"/>
  <c r="P1" i="3"/>
  <c r="N2" i="3"/>
  <c r="P2" i="3"/>
  <c r="I34" i="3"/>
  <c r="J34" i="3"/>
  <c r="K34" i="3"/>
  <c r="M34" i="3"/>
  <c r="N34" i="3" s="1"/>
  <c r="S34" i="3"/>
  <c r="I66" i="3"/>
  <c r="J66" i="3"/>
  <c r="K66" i="3"/>
  <c r="M66" i="3"/>
  <c r="S66" i="3"/>
  <c r="W2" i="3" l="1"/>
  <c r="Y2" i="3" s="1"/>
  <c r="W1" i="3"/>
  <c r="Y1" i="3" s="1"/>
  <c r="N66" i="3"/>
  <c r="O34" i="3"/>
  <c r="P34" i="3"/>
  <c r="O66" i="3"/>
  <c r="P66" i="3"/>
  <c r="W20" i="3" s="1"/>
  <c r="Y20" i="3" s="1"/>
  <c r="I435" i="4"/>
  <c r="J435" i="4"/>
  <c r="K435" i="4"/>
  <c r="I436" i="4"/>
  <c r="J436" i="4"/>
  <c r="K436" i="4"/>
  <c r="I438" i="4"/>
  <c r="J438" i="4"/>
  <c r="K438" i="4"/>
  <c r="W34" i="3" l="1"/>
  <c r="Y34" i="3" s="1"/>
  <c r="I433" i="4"/>
  <c r="J433" i="4"/>
  <c r="K433" i="4"/>
  <c r="I431" i="4" l="1"/>
  <c r="J431" i="4"/>
  <c r="K431" i="4"/>
  <c r="AH431" i="4"/>
  <c r="AJ431" i="4"/>
  <c r="I429" i="4" l="1"/>
  <c r="J429" i="4"/>
  <c r="K429" i="4"/>
  <c r="I427" i="4" l="1"/>
  <c r="J427" i="4"/>
  <c r="K427" i="4"/>
  <c r="I425" i="4" l="1"/>
  <c r="J425" i="4"/>
  <c r="K425" i="4"/>
  <c r="M425" i="4"/>
  <c r="N425" i="4" s="1"/>
  <c r="S425" i="4"/>
  <c r="AH425" i="4"/>
  <c r="AJ425" i="4"/>
  <c r="O425" i="4" l="1"/>
  <c r="P425" i="4"/>
  <c r="W425" i="4" l="1"/>
  <c r="Y425" i="4" s="1"/>
  <c r="I423" i="4"/>
  <c r="J423" i="4"/>
  <c r="K423" i="4"/>
  <c r="M423" i="4"/>
  <c r="N423" i="4" s="1"/>
  <c r="S423" i="4"/>
  <c r="AH423" i="4"/>
  <c r="AJ423" i="4"/>
  <c r="O423" i="4" l="1"/>
  <c r="P423" i="4"/>
  <c r="K421" i="4"/>
  <c r="J421" i="4"/>
  <c r="I421" i="4"/>
  <c r="K419" i="4"/>
  <c r="J419" i="4"/>
  <c r="I419" i="4"/>
  <c r="AJ417" i="4"/>
  <c r="AH417" i="4"/>
  <c r="S417" i="4"/>
  <c r="M417" i="4"/>
  <c r="N417" i="4" s="1"/>
  <c r="K417" i="4"/>
  <c r="J417" i="4"/>
  <c r="I417" i="4"/>
  <c r="AJ415" i="4"/>
  <c r="AH415" i="4"/>
  <c r="Y415" i="4"/>
  <c r="M415" i="4"/>
  <c r="K415" i="4"/>
  <c r="J415" i="4"/>
  <c r="I415" i="4"/>
  <c r="AJ413" i="4"/>
  <c r="AH413" i="4"/>
  <c r="K413" i="4"/>
  <c r="J413" i="4"/>
  <c r="I413" i="4"/>
  <c r="K411" i="4"/>
  <c r="J411" i="4"/>
  <c r="I411" i="4"/>
  <c r="AJ409" i="4"/>
  <c r="AH409" i="4"/>
  <c r="S409" i="4"/>
  <c r="M409" i="4"/>
  <c r="K409" i="4"/>
  <c r="J409" i="4"/>
  <c r="I409" i="4"/>
  <c r="S407" i="4"/>
  <c r="M407" i="4"/>
  <c r="K407" i="4"/>
  <c r="J407" i="4"/>
  <c r="I407" i="4"/>
  <c r="AJ406" i="4"/>
  <c r="AH406" i="4"/>
  <c r="S406" i="4"/>
  <c r="M406" i="4"/>
  <c r="K406" i="4"/>
  <c r="J406" i="4"/>
  <c r="I406" i="4"/>
  <c r="K404" i="4"/>
  <c r="J404" i="4"/>
  <c r="I404" i="4"/>
  <c r="K403" i="4"/>
  <c r="J403" i="4"/>
  <c r="I403" i="4"/>
  <c r="K401" i="4"/>
  <c r="J401" i="4"/>
  <c r="I401" i="4"/>
  <c r="AJ399" i="4"/>
  <c r="AH399" i="4"/>
  <c r="S399" i="4"/>
  <c r="O399" i="4"/>
  <c r="M399" i="4"/>
  <c r="K399" i="4"/>
  <c r="J399" i="4"/>
  <c r="I399" i="4"/>
  <c r="AJ397" i="4"/>
  <c r="AH397" i="4"/>
  <c r="K397" i="4"/>
  <c r="J397" i="4"/>
  <c r="I397" i="4"/>
  <c r="K396" i="4"/>
  <c r="J396" i="4"/>
  <c r="I396" i="4"/>
  <c r="K394" i="4"/>
  <c r="J394" i="4"/>
  <c r="I394" i="4"/>
  <c r="AJ392" i="4"/>
  <c r="AH392" i="4"/>
  <c r="N392" i="4"/>
  <c r="W392" i="4" s="1"/>
  <c r="M392" i="4"/>
  <c r="P392" i="4" s="1"/>
  <c r="Q392" i="4" s="1"/>
  <c r="K392" i="4"/>
  <c r="J392" i="4"/>
  <c r="I392" i="4"/>
  <c r="K390" i="4"/>
  <c r="J390" i="4"/>
  <c r="I390" i="4"/>
  <c r="K388" i="4"/>
  <c r="J388" i="4"/>
  <c r="I388" i="4"/>
  <c r="K386" i="4"/>
  <c r="J386" i="4"/>
  <c r="I386" i="4"/>
  <c r="K384" i="4"/>
  <c r="J384" i="4"/>
  <c r="I384" i="4"/>
  <c r="K383" i="4"/>
  <c r="J383" i="4"/>
  <c r="I383" i="4"/>
  <c r="K382" i="4"/>
  <c r="J382" i="4"/>
  <c r="I382" i="4"/>
  <c r="S381" i="4"/>
  <c r="M381" i="4"/>
  <c r="O381" i="4" s="1"/>
  <c r="K381" i="4"/>
  <c r="J381" i="4"/>
  <c r="I381" i="4"/>
  <c r="K380" i="4"/>
  <c r="J380" i="4"/>
  <c r="I380" i="4"/>
  <c r="AJ378" i="4"/>
  <c r="AH378" i="4"/>
  <c r="S378" i="4"/>
  <c r="M378" i="4"/>
  <c r="O378" i="4" s="1"/>
  <c r="K378" i="4"/>
  <c r="J378" i="4"/>
  <c r="I378" i="4"/>
  <c r="K376" i="4"/>
  <c r="J376" i="4"/>
  <c r="I376" i="4"/>
  <c r="K374" i="4"/>
  <c r="J374" i="4"/>
  <c r="I374" i="4"/>
  <c r="K372" i="4"/>
  <c r="J372" i="4"/>
  <c r="I372" i="4"/>
  <c r="K370" i="4"/>
  <c r="J370" i="4"/>
  <c r="I370" i="4"/>
  <c r="AJ368" i="4"/>
  <c r="AH368" i="4"/>
  <c r="K368" i="4"/>
  <c r="J368" i="4"/>
  <c r="I368" i="4"/>
  <c r="AH366" i="4"/>
  <c r="K366" i="4"/>
  <c r="J366" i="4"/>
  <c r="I366" i="4"/>
  <c r="AJ364" i="4"/>
  <c r="AH364" i="4"/>
  <c r="K364" i="4"/>
  <c r="J364" i="4"/>
  <c r="I364" i="4"/>
  <c r="K363" i="4"/>
  <c r="J363" i="4"/>
  <c r="I363" i="4"/>
  <c r="K362" i="4"/>
  <c r="J362" i="4"/>
  <c r="I362" i="4"/>
  <c r="K360" i="4"/>
  <c r="J360" i="4"/>
  <c r="I360" i="4"/>
  <c r="K359" i="4"/>
  <c r="J359" i="4"/>
  <c r="I359" i="4"/>
  <c r="K357" i="4"/>
  <c r="J357" i="4"/>
  <c r="I357" i="4"/>
  <c r="K355" i="4"/>
  <c r="J355" i="4"/>
  <c r="I355" i="4"/>
  <c r="K353" i="4"/>
  <c r="J353" i="4"/>
  <c r="I353" i="4"/>
  <c r="K351" i="4"/>
  <c r="J351" i="4"/>
  <c r="I351" i="4"/>
  <c r="K349" i="4"/>
  <c r="J349" i="4"/>
  <c r="I349" i="4"/>
  <c r="K348" i="4"/>
  <c r="J348" i="4"/>
  <c r="I348" i="4"/>
  <c r="K347" i="4"/>
  <c r="J347" i="4"/>
  <c r="I347" i="4"/>
  <c r="K346" i="4"/>
  <c r="J346" i="4"/>
  <c r="I346" i="4"/>
  <c r="K345" i="4"/>
  <c r="J345" i="4"/>
  <c r="I345" i="4"/>
  <c r="K343" i="4"/>
  <c r="J343" i="4"/>
  <c r="I343" i="4"/>
  <c r="K341" i="4"/>
  <c r="J341" i="4"/>
  <c r="I341" i="4"/>
  <c r="AH339" i="4"/>
  <c r="K339" i="4"/>
  <c r="J339" i="4"/>
  <c r="I339" i="4"/>
  <c r="K338" i="4"/>
  <c r="J338" i="4"/>
  <c r="I338" i="4"/>
  <c r="S336" i="4"/>
  <c r="M336" i="4"/>
  <c r="P336" i="4" s="1"/>
  <c r="K336" i="4"/>
  <c r="J336" i="4"/>
  <c r="I336" i="4"/>
  <c r="K332" i="4"/>
  <c r="J332" i="4"/>
  <c r="I332" i="4"/>
  <c r="K330" i="4"/>
  <c r="J330" i="4"/>
  <c r="I330" i="4"/>
  <c r="S328" i="4"/>
  <c r="N328" i="4"/>
  <c r="W328" i="4" s="1"/>
  <c r="Y328" i="4" s="1"/>
  <c r="M328" i="4"/>
  <c r="O328" i="4" s="1"/>
  <c r="K328" i="4"/>
  <c r="J328" i="4"/>
  <c r="I328" i="4"/>
  <c r="K326" i="4"/>
  <c r="J326" i="4"/>
  <c r="I326" i="4"/>
  <c r="K324" i="4"/>
  <c r="J324" i="4"/>
  <c r="I324" i="4"/>
  <c r="K322" i="4"/>
  <c r="J322" i="4"/>
  <c r="I322" i="4"/>
  <c r="K319" i="4"/>
  <c r="J319" i="4"/>
  <c r="I319" i="4"/>
  <c r="K317" i="4"/>
  <c r="J317" i="4"/>
  <c r="I317" i="4"/>
  <c r="K315" i="4"/>
  <c r="J315" i="4"/>
  <c r="I315" i="4"/>
  <c r="K313" i="4"/>
  <c r="J313" i="4"/>
  <c r="I313" i="4"/>
  <c r="K311" i="4"/>
  <c r="J311" i="4"/>
  <c r="I311" i="4"/>
  <c r="K309" i="4"/>
  <c r="J309" i="4"/>
  <c r="I309" i="4"/>
  <c r="K307" i="4"/>
  <c r="J307" i="4"/>
  <c r="I307" i="4"/>
  <c r="K305" i="4"/>
  <c r="J305" i="4"/>
  <c r="I305" i="4"/>
  <c r="K303" i="4"/>
  <c r="J303" i="4"/>
  <c r="I303" i="4"/>
  <c r="K301" i="4"/>
  <c r="J301" i="4"/>
  <c r="I301" i="4"/>
  <c r="K299" i="4"/>
  <c r="J299" i="4"/>
  <c r="I299" i="4"/>
  <c r="K298" i="4"/>
  <c r="J298" i="4"/>
  <c r="I298" i="4"/>
  <c r="K297" i="4"/>
  <c r="J297" i="4"/>
  <c r="I297" i="4"/>
  <c r="L295" i="4"/>
  <c r="K295" i="4"/>
  <c r="J295" i="4"/>
  <c r="K293" i="4"/>
  <c r="J293" i="4"/>
  <c r="I293" i="4"/>
  <c r="K291" i="4"/>
  <c r="J291" i="4"/>
  <c r="I291" i="4"/>
  <c r="K290" i="4"/>
  <c r="J290" i="4"/>
  <c r="I290" i="4"/>
  <c r="K288" i="4"/>
  <c r="J288" i="4"/>
  <c r="I288" i="4"/>
  <c r="K286" i="4"/>
  <c r="J286" i="4"/>
  <c r="I286" i="4"/>
  <c r="K285" i="4"/>
  <c r="J285" i="4"/>
  <c r="I285" i="4"/>
  <c r="K284" i="4"/>
  <c r="J284" i="4"/>
  <c r="I284" i="4"/>
  <c r="K282" i="4"/>
  <c r="J282" i="4"/>
  <c r="I282" i="4"/>
  <c r="S280" i="4"/>
  <c r="M280" i="4"/>
  <c r="P280" i="4" s="1"/>
  <c r="K280" i="4"/>
  <c r="J280" i="4"/>
  <c r="I280" i="4"/>
  <c r="K278" i="4"/>
  <c r="J278" i="4"/>
  <c r="I278" i="4"/>
  <c r="K276" i="4"/>
  <c r="J276" i="4"/>
  <c r="I276" i="4"/>
  <c r="K274" i="4"/>
  <c r="J274" i="4"/>
  <c r="I274" i="4"/>
  <c r="AH272" i="4"/>
  <c r="K272" i="4"/>
  <c r="J272" i="4"/>
  <c r="I272" i="4"/>
  <c r="AH271" i="4"/>
  <c r="K271" i="4"/>
  <c r="J271" i="4"/>
  <c r="I271" i="4"/>
  <c r="AH269" i="4"/>
  <c r="K269" i="4"/>
  <c r="J269" i="4"/>
  <c r="I269" i="4"/>
  <c r="AH268" i="4"/>
  <c r="K268" i="4"/>
  <c r="J268" i="4"/>
  <c r="I268" i="4"/>
  <c r="K266" i="4"/>
  <c r="J266" i="4"/>
  <c r="I266" i="4"/>
  <c r="K264" i="4"/>
  <c r="J264" i="4"/>
  <c r="I264" i="4"/>
  <c r="K263" i="4"/>
  <c r="J263" i="4"/>
  <c r="I263" i="4"/>
  <c r="K262" i="4"/>
  <c r="J262" i="4"/>
  <c r="I262" i="4"/>
  <c r="K260" i="4"/>
  <c r="J260" i="4"/>
  <c r="I260" i="4"/>
  <c r="K258" i="4"/>
  <c r="J258" i="4"/>
  <c r="I258" i="4"/>
  <c r="S256" i="4"/>
  <c r="M256" i="4"/>
  <c r="O256" i="4" s="1"/>
  <c r="K256" i="4"/>
  <c r="J256" i="4"/>
  <c r="I256" i="4"/>
  <c r="S254" i="4"/>
  <c r="M254" i="4"/>
  <c r="O254" i="4" s="1"/>
  <c r="K254" i="4"/>
  <c r="J254" i="4"/>
  <c r="I254" i="4"/>
  <c r="S252" i="4"/>
  <c r="M252" i="4"/>
  <c r="P252" i="4" s="1"/>
  <c r="K252" i="4"/>
  <c r="J252" i="4"/>
  <c r="I252" i="4"/>
  <c r="K250" i="4"/>
  <c r="J250" i="4"/>
  <c r="I250" i="4"/>
  <c r="K248" i="4"/>
  <c r="J248" i="4"/>
  <c r="I248" i="4"/>
  <c r="K247" i="4"/>
  <c r="J247" i="4"/>
  <c r="I247" i="4"/>
  <c r="K245" i="4"/>
  <c r="J245" i="4"/>
  <c r="I245" i="4"/>
  <c r="K243" i="4"/>
  <c r="J243" i="4"/>
  <c r="I243" i="4"/>
  <c r="K241" i="4"/>
  <c r="J241" i="4"/>
  <c r="I241" i="4"/>
  <c r="K239" i="4"/>
  <c r="J239" i="4"/>
  <c r="I239" i="4"/>
  <c r="K238" i="4"/>
  <c r="J238" i="4"/>
  <c r="I238" i="4"/>
  <c r="K237" i="4"/>
  <c r="J237" i="4"/>
  <c r="I237" i="4"/>
  <c r="K236" i="4"/>
  <c r="J236" i="4"/>
  <c r="I236" i="4"/>
  <c r="K234" i="4"/>
  <c r="J234" i="4"/>
  <c r="I234" i="4"/>
  <c r="K232" i="4"/>
  <c r="J232" i="4"/>
  <c r="I232" i="4"/>
  <c r="K230" i="4"/>
  <c r="J230" i="4"/>
  <c r="I230" i="4"/>
  <c r="S228" i="4"/>
  <c r="O228" i="4"/>
  <c r="M228" i="4"/>
  <c r="K228" i="4"/>
  <c r="J228" i="4"/>
  <c r="I228" i="4"/>
  <c r="S224" i="4"/>
  <c r="O224" i="4"/>
  <c r="M224" i="4"/>
  <c r="K224" i="4"/>
  <c r="J224" i="4"/>
  <c r="I224" i="4"/>
  <c r="K222" i="4"/>
  <c r="J222" i="4"/>
  <c r="I222" i="4"/>
  <c r="K221" i="4"/>
  <c r="J221" i="4"/>
  <c r="I221" i="4"/>
  <c r="K220" i="4"/>
  <c r="J220" i="4"/>
  <c r="I220" i="4"/>
  <c r="K219" i="4"/>
  <c r="J219" i="4"/>
  <c r="I219" i="4"/>
  <c r="K217" i="4"/>
  <c r="J217" i="4"/>
  <c r="I217" i="4"/>
  <c r="K213" i="4"/>
  <c r="J213" i="4"/>
  <c r="I213" i="4"/>
  <c r="K212" i="4"/>
  <c r="J212" i="4"/>
  <c r="I212" i="4"/>
  <c r="S210" i="4"/>
  <c r="P210" i="4"/>
  <c r="Q210" i="4" s="1"/>
  <c r="N210" i="4"/>
  <c r="K210" i="4"/>
  <c r="J210" i="4"/>
  <c r="I210" i="4"/>
  <c r="K209" i="4"/>
  <c r="J209" i="4"/>
  <c r="I209" i="4"/>
  <c r="S207" i="4"/>
  <c r="M207" i="4"/>
  <c r="P207" i="4" s="1"/>
  <c r="Q207" i="4" s="1"/>
  <c r="K207" i="4"/>
  <c r="J207" i="4"/>
  <c r="I207" i="4"/>
  <c r="K205" i="4"/>
  <c r="J205" i="4"/>
  <c r="I205" i="4"/>
  <c r="K204" i="4"/>
  <c r="J204" i="4"/>
  <c r="I204" i="4"/>
  <c r="K202" i="4"/>
  <c r="J202" i="4"/>
  <c r="I202" i="4"/>
  <c r="K201" i="4"/>
  <c r="J201" i="4"/>
  <c r="I201" i="4"/>
  <c r="K199" i="4"/>
  <c r="J199" i="4"/>
  <c r="I199" i="4"/>
  <c r="K197" i="4"/>
  <c r="J197" i="4"/>
  <c r="I197" i="4"/>
  <c r="K196" i="4"/>
  <c r="J196" i="4"/>
  <c r="I196" i="4"/>
  <c r="K194" i="4"/>
  <c r="J194" i="4"/>
  <c r="I194" i="4"/>
  <c r="M192" i="4"/>
  <c r="O192" i="4" s="1"/>
  <c r="K192" i="4"/>
  <c r="J192" i="4"/>
  <c r="I192" i="4"/>
  <c r="K190" i="4"/>
  <c r="J190" i="4"/>
  <c r="I190" i="4"/>
  <c r="K188" i="4"/>
  <c r="J188" i="4"/>
  <c r="I188" i="4"/>
  <c r="K187" i="4"/>
  <c r="J187" i="4"/>
  <c r="I187" i="4"/>
  <c r="K185" i="4"/>
  <c r="J185" i="4"/>
  <c r="I185" i="4"/>
  <c r="K183" i="4"/>
  <c r="J183" i="4"/>
  <c r="I183" i="4"/>
  <c r="K181" i="4"/>
  <c r="J181" i="4"/>
  <c r="I181" i="4"/>
  <c r="K179" i="4"/>
  <c r="J179" i="4"/>
  <c r="I179" i="4"/>
  <c r="K178" i="4"/>
  <c r="J178" i="4"/>
  <c r="I178" i="4"/>
  <c r="K177" i="4"/>
  <c r="J177" i="4"/>
  <c r="I177" i="4"/>
  <c r="K176" i="4"/>
  <c r="J176" i="4"/>
  <c r="I176" i="4"/>
  <c r="K174" i="4"/>
  <c r="J174" i="4"/>
  <c r="I174" i="4"/>
  <c r="K173" i="4"/>
  <c r="J173" i="4"/>
  <c r="I173" i="4"/>
  <c r="K172" i="4"/>
  <c r="J172" i="4"/>
  <c r="I172" i="4"/>
  <c r="S170" i="4"/>
  <c r="M170" i="4"/>
  <c r="O170" i="4" s="1"/>
  <c r="K170" i="4"/>
  <c r="J170" i="4"/>
  <c r="I170" i="4"/>
  <c r="S169" i="4"/>
  <c r="M169" i="4"/>
  <c r="P169" i="4" s="1"/>
  <c r="K169" i="4"/>
  <c r="J169" i="4"/>
  <c r="I169" i="4"/>
  <c r="M168" i="4"/>
  <c r="K168" i="4"/>
  <c r="J168" i="4"/>
  <c r="I168" i="4"/>
  <c r="O167" i="4"/>
  <c r="N167" i="4"/>
  <c r="M167" i="4"/>
  <c r="S165" i="4"/>
  <c r="M165" i="4"/>
  <c r="O165" i="4" s="1"/>
  <c r="K165" i="4"/>
  <c r="J165" i="4"/>
  <c r="I165" i="4"/>
  <c r="K163" i="4"/>
  <c r="J163" i="4"/>
  <c r="I163" i="4"/>
  <c r="K162" i="4"/>
  <c r="J162" i="4"/>
  <c r="I162" i="4"/>
  <c r="K161" i="4"/>
  <c r="J161" i="4"/>
  <c r="I161" i="4"/>
  <c r="K160" i="4"/>
  <c r="J160" i="4"/>
  <c r="I160" i="4"/>
  <c r="S158" i="4"/>
  <c r="M158" i="4"/>
  <c r="O158" i="4" s="1"/>
  <c r="K158" i="4"/>
  <c r="J158" i="4"/>
  <c r="I158" i="4"/>
  <c r="S156" i="4"/>
  <c r="M156" i="4"/>
  <c r="O156" i="4" s="1"/>
  <c r="K156" i="4"/>
  <c r="J156" i="4"/>
  <c r="I156" i="4"/>
  <c r="S148" i="4"/>
  <c r="M148" i="4"/>
  <c r="O148" i="4" s="1"/>
  <c r="K148" i="4"/>
  <c r="J148" i="4"/>
  <c r="I148" i="4"/>
  <c r="S146" i="4"/>
  <c r="M146" i="4"/>
  <c r="O146" i="4" s="1"/>
  <c r="K146" i="4"/>
  <c r="J146" i="4"/>
  <c r="I146" i="4"/>
  <c r="S144" i="4"/>
  <c r="M144" i="4"/>
  <c r="O144" i="4" s="1"/>
  <c r="K144" i="4"/>
  <c r="J144" i="4"/>
  <c r="I144" i="4"/>
  <c r="S143" i="4"/>
  <c r="M143" i="4"/>
  <c r="O143" i="4" s="1"/>
  <c r="K143" i="4"/>
  <c r="J143" i="4"/>
  <c r="I143" i="4"/>
  <c r="S138" i="4"/>
  <c r="M138" i="4"/>
  <c r="O138" i="4" s="1"/>
  <c r="K138" i="4"/>
  <c r="J138" i="4"/>
  <c r="I138" i="4"/>
  <c r="S136" i="4"/>
  <c r="M136" i="4"/>
  <c r="O136" i="4" s="1"/>
  <c r="K136" i="4"/>
  <c r="J136" i="4"/>
  <c r="I136" i="4"/>
  <c r="S135" i="4"/>
  <c r="M135" i="4"/>
  <c r="O135" i="4" s="1"/>
  <c r="K135" i="4"/>
  <c r="J135" i="4"/>
  <c r="I135" i="4"/>
  <c r="K133" i="4"/>
  <c r="J133" i="4"/>
  <c r="I133" i="4"/>
  <c r="K132" i="4"/>
  <c r="J132" i="4"/>
  <c r="I132" i="4"/>
  <c r="K131" i="4"/>
  <c r="J131" i="4"/>
  <c r="I131" i="4"/>
  <c r="K130" i="4"/>
  <c r="J130" i="4"/>
  <c r="I130" i="4"/>
  <c r="K129" i="4"/>
  <c r="J129" i="4"/>
  <c r="I129" i="4"/>
  <c r="K128" i="4"/>
  <c r="J128" i="4"/>
  <c r="I128" i="4"/>
  <c r="K127" i="4"/>
  <c r="J127" i="4"/>
  <c r="I127" i="4"/>
  <c r="K126" i="4"/>
  <c r="J126" i="4"/>
  <c r="I126" i="4"/>
  <c r="K125" i="4"/>
  <c r="J125" i="4"/>
  <c r="I125" i="4"/>
  <c r="K120" i="4"/>
  <c r="J120" i="4"/>
  <c r="I120" i="4"/>
  <c r="K119" i="4"/>
  <c r="J119" i="4"/>
  <c r="I119" i="4"/>
  <c r="K118" i="4"/>
  <c r="J118" i="4"/>
  <c r="I118" i="4"/>
  <c r="K117" i="4"/>
  <c r="J117" i="4"/>
  <c r="I117" i="4"/>
  <c r="K116" i="4"/>
  <c r="J116" i="4"/>
  <c r="I116" i="4"/>
  <c r="K114" i="4"/>
  <c r="J114" i="4"/>
  <c r="I114" i="4"/>
  <c r="K112" i="4"/>
  <c r="J112" i="4"/>
  <c r="I112" i="4"/>
  <c r="K108" i="4"/>
  <c r="J108" i="4"/>
  <c r="I108" i="4"/>
  <c r="K106" i="4"/>
  <c r="J106" i="4"/>
  <c r="I106" i="4"/>
  <c r="K104" i="4"/>
  <c r="J104" i="4"/>
  <c r="I104" i="4"/>
  <c r="K103" i="4"/>
  <c r="J103" i="4"/>
  <c r="I103" i="4"/>
  <c r="K101" i="4"/>
  <c r="J101" i="4"/>
  <c r="I101" i="4"/>
  <c r="K99" i="4"/>
  <c r="J99" i="4"/>
  <c r="I99" i="4"/>
  <c r="K97" i="4"/>
  <c r="J97" i="4"/>
  <c r="I97" i="4"/>
  <c r="K95" i="4"/>
  <c r="J95" i="4"/>
  <c r="I95" i="4"/>
  <c r="K93" i="4"/>
  <c r="J93" i="4"/>
  <c r="I93" i="4"/>
  <c r="K91" i="4"/>
  <c r="J91" i="4"/>
  <c r="I91" i="4"/>
  <c r="K89" i="4"/>
  <c r="J89" i="4"/>
  <c r="I89" i="4"/>
  <c r="K88" i="4"/>
  <c r="J88" i="4"/>
  <c r="I88" i="4"/>
  <c r="K86" i="4"/>
  <c r="J86" i="4"/>
  <c r="I86" i="4"/>
  <c r="K84" i="4"/>
  <c r="J84" i="4"/>
  <c r="I84" i="4"/>
  <c r="K82" i="4"/>
  <c r="J82" i="4"/>
  <c r="I82" i="4"/>
  <c r="K80" i="4"/>
  <c r="J80" i="4"/>
  <c r="I80" i="4"/>
  <c r="K79" i="4"/>
  <c r="J79" i="4"/>
  <c r="I79" i="4"/>
  <c r="K78" i="4"/>
  <c r="J78" i="4"/>
  <c r="I78" i="4"/>
  <c r="K77" i="4"/>
  <c r="J77" i="4"/>
  <c r="I77" i="4"/>
  <c r="K76" i="4"/>
  <c r="J76" i="4"/>
  <c r="I76" i="4"/>
  <c r="K74" i="4"/>
  <c r="J74" i="4"/>
  <c r="I74" i="4"/>
  <c r="K73" i="4"/>
  <c r="J73" i="4"/>
  <c r="I73" i="4"/>
  <c r="K72" i="4"/>
  <c r="J72" i="4"/>
  <c r="I72" i="4"/>
  <c r="K71" i="4"/>
  <c r="J71" i="4"/>
  <c r="I71" i="4"/>
  <c r="K70" i="4"/>
  <c r="J70" i="4"/>
  <c r="I70" i="4"/>
  <c r="K69" i="4"/>
  <c r="J69" i="4"/>
  <c r="I69" i="4"/>
  <c r="K67" i="4"/>
  <c r="J67" i="4"/>
  <c r="I67" i="4"/>
  <c r="K66" i="4"/>
  <c r="J66" i="4"/>
  <c r="I66" i="4"/>
  <c r="K64" i="4"/>
  <c r="J64" i="4"/>
  <c r="I64" i="4"/>
  <c r="K63" i="4"/>
  <c r="J63" i="4"/>
  <c r="I63" i="4"/>
  <c r="K62" i="4"/>
  <c r="J62" i="4"/>
  <c r="I62" i="4"/>
  <c r="K58" i="4"/>
  <c r="J58" i="4"/>
  <c r="I58" i="4"/>
  <c r="K57" i="4"/>
  <c r="J57" i="4"/>
  <c r="I57" i="4"/>
  <c r="K56" i="4"/>
  <c r="J56" i="4"/>
  <c r="I56" i="4"/>
  <c r="K55" i="4"/>
  <c r="J55" i="4"/>
  <c r="I55" i="4"/>
  <c r="K53" i="4"/>
  <c r="J53" i="4"/>
  <c r="I53" i="4"/>
  <c r="K51" i="4"/>
  <c r="J51" i="4"/>
  <c r="I51" i="4"/>
  <c r="K50" i="4"/>
  <c r="J50" i="4"/>
  <c r="I50" i="4"/>
  <c r="K48" i="4"/>
  <c r="J48" i="4"/>
  <c r="I48" i="4"/>
  <c r="K46" i="4"/>
  <c r="J46" i="4"/>
  <c r="I46" i="4"/>
  <c r="K45" i="4"/>
  <c r="J45" i="4"/>
  <c r="I45" i="4"/>
  <c r="K44" i="4"/>
  <c r="J44" i="4"/>
  <c r="I44" i="4"/>
  <c r="K42" i="4"/>
  <c r="J42" i="4"/>
  <c r="I42" i="4"/>
  <c r="K40" i="4"/>
  <c r="J40" i="4"/>
  <c r="I40" i="4"/>
  <c r="K38" i="4"/>
  <c r="J38" i="4"/>
  <c r="I38" i="4"/>
  <c r="K37" i="4"/>
  <c r="J37" i="4"/>
  <c r="I37" i="4"/>
  <c r="K35" i="4"/>
  <c r="J35" i="4"/>
  <c r="I35" i="4"/>
  <c r="K33" i="4"/>
  <c r="J33" i="4"/>
  <c r="I33" i="4"/>
  <c r="K31" i="4"/>
  <c r="J31" i="4"/>
  <c r="I31" i="4"/>
  <c r="K30" i="4"/>
  <c r="J30" i="4"/>
  <c r="I30" i="4"/>
  <c r="K29" i="4"/>
  <c r="J29" i="4"/>
  <c r="I29" i="4"/>
  <c r="K28" i="4"/>
  <c r="J28" i="4"/>
  <c r="I28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2" i="4"/>
  <c r="J12" i="4"/>
  <c r="I12" i="4"/>
  <c r="K10" i="4"/>
  <c r="J10" i="4"/>
  <c r="I10" i="4"/>
  <c r="K9" i="4"/>
  <c r="J9" i="4"/>
  <c r="I9" i="4"/>
  <c r="K7" i="4"/>
  <c r="J7" i="4"/>
  <c r="I7" i="4"/>
  <c r="K6" i="4"/>
  <c r="J6" i="4"/>
  <c r="I6" i="4"/>
  <c r="K4" i="4"/>
  <c r="J4" i="4"/>
  <c r="I4" i="4"/>
  <c r="K2" i="4"/>
  <c r="I2" i="4"/>
  <c r="K57" i="13"/>
  <c r="K53" i="13"/>
  <c r="J53" i="13"/>
  <c r="I53" i="13"/>
  <c r="K52" i="13"/>
  <c r="J52" i="13"/>
  <c r="I52" i="13"/>
  <c r="K51" i="13"/>
  <c r="J51" i="13"/>
  <c r="I51" i="13"/>
  <c r="K50" i="13"/>
  <c r="J50" i="13"/>
  <c r="I50" i="13"/>
  <c r="K47" i="13"/>
  <c r="J47" i="13"/>
  <c r="I47" i="13"/>
  <c r="K46" i="13"/>
  <c r="J46" i="13"/>
  <c r="I46" i="13"/>
  <c r="K45" i="13"/>
  <c r="J45" i="13"/>
  <c r="I45" i="13"/>
  <c r="K44" i="13"/>
  <c r="J44" i="13"/>
  <c r="I44" i="13"/>
  <c r="K43" i="13"/>
  <c r="J43" i="13"/>
  <c r="I43" i="13"/>
  <c r="K42" i="13"/>
  <c r="J42" i="13"/>
  <c r="I42" i="13"/>
  <c r="K41" i="13"/>
  <c r="J41" i="13"/>
  <c r="I41" i="13"/>
  <c r="K40" i="13"/>
  <c r="J40" i="13"/>
  <c r="I40" i="13"/>
  <c r="K38" i="13"/>
  <c r="J38" i="13"/>
  <c r="I38" i="13"/>
  <c r="K37" i="13"/>
  <c r="J37" i="13"/>
  <c r="I37" i="13"/>
  <c r="K36" i="13"/>
  <c r="I36" i="13"/>
  <c r="I57" i="13" s="1"/>
  <c r="K35" i="13"/>
  <c r="J35" i="13"/>
  <c r="J57" i="13" s="1"/>
  <c r="I35" i="13"/>
  <c r="K32" i="13"/>
  <c r="J32" i="13"/>
  <c r="I32" i="13"/>
  <c r="K30" i="13"/>
  <c r="J30" i="13"/>
  <c r="I30" i="13"/>
  <c r="K29" i="13"/>
  <c r="J29" i="13"/>
  <c r="I29" i="13"/>
  <c r="K28" i="13"/>
  <c r="J28" i="13"/>
  <c r="I28" i="13"/>
  <c r="K26" i="13"/>
  <c r="J26" i="13"/>
  <c r="I26" i="13"/>
  <c r="K25" i="13"/>
  <c r="J25" i="13"/>
  <c r="I25" i="13"/>
  <c r="K24" i="13"/>
  <c r="J24" i="13"/>
  <c r="I24" i="13"/>
  <c r="K23" i="13"/>
  <c r="J23" i="13"/>
  <c r="I23" i="13"/>
  <c r="K22" i="13"/>
  <c r="J22" i="13"/>
  <c r="I22" i="13"/>
  <c r="K21" i="13"/>
  <c r="J21" i="13"/>
  <c r="I21" i="13"/>
  <c r="K20" i="13"/>
  <c r="J20" i="13"/>
  <c r="I20" i="13"/>
  <c r="K19" i="13"/>
  <c r="J19" i="13"/>
  <c r="I19" i="13"/>
  <c r="K18" i="13"/>
  <c r="J18" i="13"/>
  <c r="I18" i="13"/>
  <c r="K17" i="13"/>
  <c r="J17" i="13"/>
  <c r="I17" i="13"/>
  <c r="K16" i="13"/>
  <c r="J16" i="13"/>
  <c r="I16" i="13"/>
  <c r="K15" i="13"/>
  <c r="J15" i="13"/>
  <c r="I15" i="13"/>
  <c r="K14" i="13"/>
  <c r="J14" i="13"/>
  <c r="I14" i="13"/>
  <c r="K13" i="13"/>
  <c r="J13" i="13"/>
  <c r="I13" i="13"/>
  <c r="K12" i="13"/>
  <c r="J12" i="13"/>
  <c r="I12" i="13"/>
  <c r="K11" i="13"/>
  <c r="J11" i="13"/>
  <c r="I11" i="13"/>
  <c r="K10" i="13"/>
  <c r="J10" i="13"/>
  <c r="I10" i="13"/>
  <c r="K9" i="13"/>
  <c r="J9" i="13"/>
  <c r="I9" i="13"/>
  <c r="K8" i="13"/>
  <c r="J8" i="13"/>
  <c r="I8" i="13"/>
  <c r="K6" i="13"/>
  <c r="J6" i="13"/>
  <c r="I6" i="13"/>
  <c r="K5" i="13"/>
  <c r="J5" i="13"/>
  <c r="I5" i="13"/>
  <c r="K4" i="13"/>
  <c r="K33" i="13" s="1"/>
  <c r="J4" i="13"/>
  <c r="I4" i="13"/>
  <c r="I33" i="13" s="1"/>
  <c r="K3" i="13"/>
  <c r="J3" i="13"/>
  <c r="J33" i="13" s="1"/>
  <c r="I3" i="13"/>
  <c r="F1" i="13"/>
  <c r="AH83" i="14"/>
  <c r="AH82" i="14"/>
  <c r="AH81" i="14"/>
  <c r="AH80" i="14"/>
  <c r="AH79" i="14"/>
  <c r="O79" i="14"/>
  <c r="AH78" i="14"/>
  <c r="AH77" i="14"/>
  <c r="AH76" i="14"/>
  <c r="AH75" i="14"/>
  <c r="AH74" i="14"/>
  <c r="AH73" i="14"/>
  <c r="AH72" i="14"/>
  <c r="AH71" i="14"/>
  <c r="AH70" i="14"/>
  <c r="AH69" i="14"/>
  <c r="AH68" i="14"/>
  <c r="AH67" i="14"/>
  <c r="AH66" i="14"/>
  <c r="AH65" i="14"/>
  <c r="AH64" i="14"/>
  <c r="AH63" i="14"/>
  <c r="AH62" i="14"/>
  <c r="AH61" i="14"/>
  <c r="AH60" i="14"/>
  <c r="AH59" i="14"/>
  <c r="AH58" i="14"/>
  <c r="K54" i="14"/>
  <c r="J54" i="14"/>
  <c r="I54" i="14"/>
  <c r="K53" i="14"/>
  <c r="J53" i="14"/>
  <c r="I53" i="14"/>
  <c r="K52" i="14"/>
  <c r="J52" i="14"/>
  <c r="I52" i="14"/>
  <c r="K51" i="14"/>
  <c r="J51" i="14"/>
  <c r="I51" i="14"/>
  <c r="K49" i="14"/>
  <c r="J49" i="14"/>
  <c r="I49" i="14"/>
  <c r="K48" i="14"/>
  <c r="J48" i="14"/>
  <c r="I48" i="14"/>
  <c r="AH47" i="14"/>
  <c r="K47" i="14"/>
  <c r="J47" i="14"/>
  <c r="I47" i="14"/>
  <c r="AH46" i="14"/>
  <c r="K46" i="14"/>
  <c r="J46" i="14"/>
  <c r="I46" i="14"/>
  <c r="AH45" i="14"/>
  <c r="K45" i="14"/>
  <c r="J45" i="14"/>
  <c r="I45" i="14"/>
  <c r="AH44" i="14"/>
  <c r="K44" i="14"/>
  <c r="J44" i="14"/>
  <c r="I44" i="14"/>
  <c r="AH43" i="14"/>
  <c r="K43" i="14"/>
  <c r="J43" i="14"/>
  <c r="I43" i="14"/>
  <c r="AH42" i="14"/>
  <c r="K42" i="14"/>
  <c r="J42" i="14"/>
  <c r="I42" i="14"/>
  <c r="AH41" i="14"/>
  <c r="M41" i="14"/>
  <c r="K41" i="14"/>
  <c r="J41" i="14"/>
  <c r="I41" i="14"/>
  <c r="AH40" i="14"/>
  <c r="AH39" i="14"/>
  <c r="S39" i="14"/>
  <c r="O39" i="14"/>
  <c r="M39" i="14"/>
  <c r="K39" i="14"/>
  <c r="J39" i="14"/>
  <c r="I39" i="14"/>
  <c r="AH38" i="14"/>
  <c r="S38" i="14"/>
  <c r="P38" i="14"/>
  <c r="N38" i="14"/>
  <c r="M38" i="14"/>
  <c r="O38" i="14" s="1"/>
  <c r="W38" i="14" s="1"/>
  <c r="Y38" i="14" s="1"/>
  <c r="K38" i="14"/>
  <c r="K58" i="14" s="1"/>
  <c r="J38" i="14"/>
  <c r="I38" i="14"/>
  <c r="AH37" i="14"/>
  <c r="S37" i="14"/>
  <c r="M37" i="14"/>
  <c r="O37" i="14" s="1"/>
  <c r="K37" i="14"/>
  <c r="I37" i="14"/>
  <c r="I58" i="14" s="1"/>
  <c r="AH36" i="14"/>
  <c r="S36" i="14"/>
  <c r="O36" i="14"/>
  <c r="M36" i="14"/>
  <c r="K36" i="14"/>
  <c r="J36" i="14"/>
  <c r="I36" i="14"/>
  <c r="AH35" i="14"/>
  <c r="AH34" i="14"/>
  <c r="K33" i="14"/>
  <c r="J33" i="14"/>
  <c r="I33" i="14"/>
  <c r="K32" i="14"/>
  <c r="J32" i="14"/>
  <c r="I32" i="14"/>
  <c r="AJ31" i="14"/>
  <c r="AH31" i="14"/>
  <c r="K31" i="14"/>
  <c r="J31" i="14"/>
  <c r="I31" i="14"/>
  <c r="K30" i="14"/>
  <c r="J30" i="14"/>
  <c r="I30" i="14"/>
  <c r="AJ29" i="14"/>
  <c r="AH29" i="14"/>
  <c r="K29" i="14"/>
  <c r="J29" i="14"/>
  <c r="I29" i="14"/>
  <c r="AJ27" i="14"/>
  <c r="AH27" i="14"/>
  <c r="K27" i="14"/>
  <c r="J27" i="14"/>
  <c r="I27" i="14"/>
  <c r="AJ26" i="14"/>
  <c r="AH26" i="14"/>
  <c r="Y26" i="14"/>
  <c r="M26" i="14"/>
  <c r="K26" i="14"/>
  <c r="J26" i="14"/>
  <c r="I26" i="14"/>
  <c r="AJ25" i="14"/>
  <c r="AH25" i="14"/>
  <c r="Y25" i="14"/>
  <c r="M25" i="14"/>
  <c r="K25" i="14"/>
  <c r="J25" i="14"/>
  <c r="I25" i="14"/>
  <c r="AJ24" i="14"/>
  <c r="AH24" i="14"/>
  <c r="S24" i="14"/>
  <c r="M24" i="14"/>
  <c r="N24" i="14" s="1"/>
  <c r="K24" i="14"/>
  <c r="J24" i="14"/>
  <c r="I24" i="14"/>
  <c r="AJ23" i="14"/>
  <c r="AH23" i="14"/>
  <c r="S23" i="14"/>
  <c r="P23" i="14"/>
  <c r="Q23" i="14" s="1"/>
  <c r="M23" i="14"/>
  <c r="N23" i="14" s="1"/>
  <c r="K23" i="14"/>
  <c r="J23" i="14"/>
  <c r="I23" i="14"/>
  <c r="AJ22" i="14"/>
  <c r="AH22" i="14"/>
  <c r="S22" i="14"/>
  <c r="N22" i="14"/>
  <c r="W22" i="14" s="1"/>
  <c r="Y22" i="14" s="1"/>
  <c r="M22" i="14"/>
  <c r="P22" i="14" s="1"/>
  <c r="Q22" i="14" s="1"/>
  <c r="K22" i="14"/>
  <c r="J22" i="14"/>
  <c r="I22" i="14"/>
  <c r="AJ21" i="14"/>
  <c r="AH21" i="14"/>
  <c r="S21" i="14"/>
  <c r="N21" i="14"/>
  <c r="W21" i="14" s="1"/>
  <c r="Y21" i="14" s="1"/>
  <c r="M21" i="14"/>
  <c r="P21" i="14" s="1"/>
  <c r="Q21" i="14" s="1"/>
  <c r="Q35" i="14" s="1"/>
  <c r="K21" i="14"/>
  <c r="J21" i="14"/>
  <c r="I21" i="14"/>
  <c r="AJ20" i="14"/>
  <c r="AH20" i="14"/>
  <c r="S20" i="14"/>
  <c r="P20" i="14"/>
  <c r="M20" i="14"/>
  <c r="O20" i="14" s="1"/>
  <c r="K20" i="14"/>
  <c r="J20" i="14"/>
  <c r="I20" i="14"/>
  <c r="I34" i="14" s="1"/>
  <c r="AJ19" i="14"/>
  <c r="AH19" i="14"/>
  <c r="M19" i="14"/>
  <c r="O19" i="14" s="1"/>
  <c r="K19" i="14"/>
  <c r="J19" i="14"/>
  <c r="I19" i="14"/>
  <c r="AJ18" i="14"/>
  <c r="AH18" i="14"/>
  <c r="S18" i="14"/>
  <c r="M18" i="14"/>
  <c r="O18" i="14" s="1"/>
  <c r="K18" i="14"/>
  <c r="J18" i="14"/>
  <c r="I18" i="14"/>
  <c r="AJ17" i="14"/>
  <c r="AH17" i="14"/>
  <c r="S17" i="14"/>
  <c r="M17" i="14"/>
  <c r="O17" i="14" s="1"/>
  <c r="K17" i="14"/>
  <c r="J17" i="14"/>
  <c r="I17" i="14"/>
  <c r="AJ16" i="14"/>
  <c r="AH16" i="14"/>
  <c r="S16" i="14"/>
  <c r="M16" i="14"/>
  <c r="O16" i="14" s="1"/>
  <c r="K16" i="14"/>
  <c r="J16" i="14"/>
  <c r="I16" i="14"/>
  <c r="AJ15" i="14"/>
  <c r="AH15" i="14"/>
  <c r="S15" i="14"/>
  <c r="M15" i="14"/>
  <c r="O15" i="14" s="1"/>
  <c r="K15" i="14"/>
  <c r="J15" i="14"/>
  <c r="I15" i="14"/>
  <c r="AJ13" i="14"/>
  <c r="AH13" i="14"/>
  <c r="S13" i="14"/>
  <c r="M13" i="14"/>
  <c r="O13" i="14" s="1"/>
  <c r="K13" i="14"/>
  <c r="J13" i="14"/>
  <c r="I13" i="14"/>
  <c r="AJ12" i="14"/>
  <c r="AH12" i="14"/>
  <c r="S12" i="14"/>
  <c r="M12" i="14"/>
  <c r="O12" i="14" s="1"/>
  <c r="K12" i="14"/>
  <c r="J12" i="14"/>
  <c r="I12" i="14"/>
  <c r="AJ11" i="14"/>
  <c r="AH11" i="14"/>
  <c r="S11" i="14"/>
  <c r="M11" i="14"/>
  <c r="O11" i="14" s="1"/>
  <c r="K11" i="14"/>
  <c r="J11" i="14"/>
  <c r="I11" i="14"/>
  <c r="AJ10" i="14"/>
  <c r="AH10" i="14"/>
  <c r="S10" i="14"/>
  <c r="M10" i="14"/>
  <c r="O10" i="14" s="1"/>
  <c r="K10" i="14"/>
  <c r="J10" i="14"/>
  <c r="I10" i="14"/>
  <c r="AJ9" i="14"/>
  <c r="AH9" i="14"/>
  <c r="S9" i="14"/>
  <c r="M9" i="14"/>
  <c r="O9" i="14" s="1"/>
  <c r="K9" i="14"/>
  <c r="J9" i="14"/>
  <c r="I9" i="14"/>
  <c r="AJ8" i="14"/>
  <c r="AH8" i="14"/>
  <c r="S8" i="14"/>
  <c r="M8" i="14"/>
  <c r="O8" i="14" s="1"/>
  <c r="K8" i="14"/>
  <c r="J8" i="14"/>
  <c r="I8" i="14"/>
  <c r="AJ7" i="14"/>
  <c r="AH7" i="14"/>
  <c r="AJ6" i="14"/>
  <c r="AH6" i="14"/>
  <c r="S6" i="14"/>
  <c r="M6" i="14"/>
  <c r="O6" i="14" s="1"/>
  <c r="K6" i="14"/>
  <c r="J6" i="14"/>
  <c r="I6" i="14"/>
  <c r="AJ5" i="14"/>
  <c r="AH5" i="14"/>
  <c r="S5" i="14"/>
  <c r="M5" i="14"/>
  <c r="O5" i="14" s="1"/>
  <c r="K5" i="14"/>
  <c r="J5" i="14"/>
  <c r="I5" i="14"/>
  <c r="AJ4" i="14"/>
  <c r="AH4" i="14"/>
  <c r="S4" i="14"/>
  <c r="M4" i="14"/>
  <c r="O4" i="14" s="1"/>
  <c r="K4" i="14"/>
  <c r="J4" i="14"/>
  <c r="I4" i="14"/>
  <c r="AJ3" i="14"/>
  <c r="AH3" i="14"/>
  <c r="S3" i="14"/>
  <c r="M3" i="14"/>
  <c r="O3" i="14" s="1"/>
  <c r="O35" i="14" s="1"/>
  <c r="K3" i="14"/>
  <c r="K34" i="14" s="1"/>
  <c r="J3" i="14"/>
  <c r="J34" i="14" s="1"/>
  <c r="I3" i="14"/>
  <c r="F1" i="14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E127" i="5"/>
  <c r="D127" i="5"/>
  <c r="C127" i="5"/>
  <c r="B127" i="5"/>
  <c r="A127" i="5"/>
  <c r="E126" i="5"/>
  <c r="D126" i="5"/>
  <c r="C126" i="5"/>
  <c r="B126" i="5"/>
  <c r="A126" i="5"/>
  <c r="E125" i="5"/>
  <c r="D125" i="5"/>
  <c r="C125" i="5"/>
  <c r="B125" i="5"/>
  <c r="A125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AJ64" i="3"/>
  <c r="AH64" i="3"/>
  <c r="S64" i="3"/>
  <c r="M64" i="3"/>
  <c r="O64" i="3" s="1"/>
  <c r="K64" i="3"/>
  <c r="J64" i="3"/>
  <c r="I64" i="3"/>
  <c r="K56" i="3"/>
  <c r="J56" i="3"/>
  <c r="I56" i="3"/>
  <c r="K54" i="3"/>
  <c r="J54" i="3"/>
  <c r="I54" i="3"/>
  <c r="S51" i="3"/>
  <c r="M51" i="3"/>
  <c r="O51" i="3" s="1"/>
  <c r="K51" i="3"/>
  <c r="J51" i="3"/>
  <c r="I51" i="3"/>
  <c r="S50" i="3"/>
  <c r="M50" i="3"/>
  <c r="O50" i="3" s="1"/>
  <c r="K50" i="3"/>
  <c r="J50" i="3"/>
  <c r="I50" i="3"/>
  <c r="S49" i="3"/>
  <c r="M49" i="3"/>
  <c r="O49" i="3" s="1"/>
  <c r="K49" i="3"/>
  <c r="J49" i="3"/>
  <c r="I49" i="3"/>
  <c r="S48" i="3"/>
  <c r="M48" i="3"/>
  <c r="O48" i="3" s="1"/>
  <c r="K48" i="3"/>
  <c r="J48" i="3"/>
  <c r="I48" i="3"/>
  <c r="K47" i="3"/>
  <c r="J47" i="3"/>
  <c r="I47" i="3"/>
  <c r="K45" i="3"/>
  <c r="J45" i="3"/>
  <c r="I45" i="3"/>
  <c r="K44" i="3"/>
  <c r="J44" i="3"/>
  <c r="I44" i="3"/>
  <c r="K43" i="3"/>
  <c r="J43" i="3"/>
  <c r="I43" i="3"/>
  <c r="K42" i="3"/>
  <c r="J42" i="3"/>
  <c r="I42" i="3"/>
  <c r="K41" i="3"/>
  <c r="J41" i="3"/>
  <c r="I41" i="3"/>
  <c r="K40" i="3"/>
  <c r="J40" i="3"/>
  <c r="I40" i="3"/>
  <c r="K39" i="3"/>
  <c r="J39" i="3"/>
  <c r="I39" i="3"/>
  <c r="K38" i="3"/>
  <c r="J38" i="3"/>
  <c r="I38" i="3"/>
  <c r="K37" i="3"/>
  <c r="J37" i="3"/>
  <c r="I37" i="3"/>
  <c r="K36" i="3"/>
  <c r="J36" i="3"/>
  <c r="I36" i="3"/>
  <c r="S33" i="3"/>
  <c r="M33" i="3"/>
  <c r="P33" i="3" s="1"/>
  <c r="Q33" i="3" s="1"/>
  <c r="K33" i="3"/>
  <c r="J33" i="3"/>
  <c r="I33" i="3"/>
  <c r="S32" i="3"/>
  <c r="N32" i="3"/>
  <c r="W32" i="3" s="1"/>
  <c r="Y32" i="3" s="1"/>
  <c r="M32" i="3"/>
  <c r="O32" i="3" s="1"/>
  <c r="K32" i="3"/>
  <c r="J32" i="3"/>
  <c r="I32" i="3"/>
  <c r="S31" i="3"/>
  <c r="M31" i="3"/>
  <c r="O31" i="3" s="1"/>
  <c r="K31" i="3"/>
  <c r="J31" i="3"/>
  <c r="I31" i="3"/>
  <c r="S30" i="3"/>
  <c r="N30" i="3"/>
  <c r="W30" i="3" s="1"/>
  <c r="Y30" i="3" s="1"/>
  <c r="M30" i="3"/>
  <c r="O30" i="3" s="1"/>
  <c r="K30" i="3"/>
  <c r="J30" i="3"/>
  <c r="I30" i="3"/>
  <c r="S29" i="3"/>
  <c r="M29" i="3"/>
  <c r="O29" i="3" s="1"/>
  <c r="K29" i="3"/>
  <c r="J29" i="3"/>
  <c r="I29" i="3"/>
  <c r="AJ28" i="3"/>
  <c r="AH28" i="3"/>
  <c r="S28" i="3"/>
  <c r="N28" i="3"/>
  <c r="M28" i="3"/>
  <c r="O28" i="3" s="1"/>
  <c r="K28" i="3"/>
  <c r="J28" i="3"/>
  <c r="I28" i="3"/>
  <c r="S26" i="3"/>
  <c r="M26" i="3"/>
  <c r="O26" i="3" s="1"/>
  <c r="K26" i="3"/>
  <c r="J26" i="3"/>
  <c r="I26" i="3"/>
  <c r="S24" i="3"/>
  <c r="M24" i="3"/>
  <c r="P24" i="3" s="1"/>
  <c r="Q24" i="3" s="1"/>
  <c r="AJ19" i="3"/>
  <c r="AH19" i="3"/>
  <c r="S19" i="3"/>
  <c r="M19" i="3"/>
  <c r="P19" i="3" s="1"/>
  <c r="Q19" i="3" s="1"/>
  <c r="K19" i="3"/>
  <c r="J19" i="3"/>
  <c r="I19" i="3"/>
  <c r="AJ18" i="3"/>
  <c r="AH18" i="3"/>
  <c r="K18" i="3"/>
  <c r="J18" i="3"/>
  <c r="I18" i="3"/>
  <c r="K16" i="3"/>
  <c r="J16" i="3"/>
  <c r="I16" i="3"/>
  <c r="K15" i="3"/>
  <c r="J15" i="3"/>
  <c r="I15" i="3"/>
  <c r="S12" i="3"/>
  <c r="N12" i="3"/>
  <c r="W12" i="3" s="1"/>
  <c r="Y12" i="3" s="1"/>
  <c r="M12" i="3"/>
  <c r="P12" i="3" s="1"/>
  <c r="Q12" i="3" s="1"/>
  <c r="K12" i="3"/>
  <c r="J12" i="3"/>
  <c r="I12" i="3"/>
  <c r="D189" i="2"/>
  <c r="K30" i="2"/>
  <c r="J30" i="2"/>
  <c r="I30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F1" i="7"/>
  <c r="AH59" i="12"/>
  <c r="AH58" i="12"/>
  <c r="AH57" i="12"/>
  <c r="AH56" i="12"/>
  <c r="AH55" i="12"/>
  <c r="O55" i="12"/>
  <c r="AH54" i="12"/>
  <c r="AH53" i="12"/>
  <c r="AH52" i="12"/>
  <c r="AH51" i="12"/>
  <c r="AH50" i="12"/>
  <c r="AH49" i="12"/>
  <c r="AH48" i="12"/>
  <c r="AH47" i="12"/>
  <c r="AH46" i="12"/>
  <c r="AH45" i="12"/>
  <c r="AH44" i="12"/>
  <c r="AH43" i="12"/>
  <c r="AH42" i="12"/>
  <c r="AH41" i="12"/>
  <c r="AH40" i="12"/>
  <c r="AH39" i="12"/>
  <c r="AH38" i="12"/>
  <c r="AH37" i="12"/>
  <c r="AH36" i="12"/>
  <c r="AH35" i="12"/>
  <c r="AH34" i="12"/>
  <c r="J34" i="12"/>
  <c r="K34" i="12"/>
  <c r="I34" i="12"/>
  <c r="AH12" i="12"/>
  <c r="AH11" i="12"/>
  <c r="AJ8" i="12"/>
  <c r="AH8" i="12"/>
  <c r="Y8" i="12"/>
  <c r="M8" i="12"/>
  <c r="K8" i="12"/>
  <c r="J8" i="12"/>
  <c r="I8" i="12"/>
  <c r="AJ7" i="12"/>
  <c r="AH7" i="12"/>
  <c r="S7" i="12"/>
  <c r="M7" i="12"/>
  <c r="K7" i="12"/>
  <c r="J7" i="12"/>
  <c r="I7" i="12"/>
  <c r="AJ6" i="12"/>
  <c r="AH6" i="12"/>
  <c r="S6" i="12"/>
  <c r="M6" i="12"/>
  <c r="N6" i="12" s="1"/>
  <c r="K6" i="12"/>
  <c r="J6" i="12"/>
  <c r="I6" i="12"/>
  <c r="AJ5" i="12"/>
  <c r="AH5" i="12"/>
  <c r="AJ4" i="12"/>
  <c r="AH4" i="12"/>
  <c r="S4" i="12"/>
  <c r="M4" i="12"/>
  <c r="K4" i="12"/>
  <c r="J4" i="12"/>
  <c r="I4" i="12"/>
  <c r="N4" i="3"/>
  <c r="AJ3" i="12"/>
  <c r="AH3" i="12"/>
  <c r="S3" i="12"/>
  <c r="M3" i="12"/>
  <c r="K3" i="12"/>
  <c r="J3" i="12"/>
  <c r="I3" i="12"/>
  <c r="O7" i="3"/>
  <c r="O6" i="3"/>
  <c r="F1" i="12"/>
  <c r="N192" i="4" l="1"/>
  <c r="P381" i="4"/>
  <c r="O406" i="4"/>
  <c r="O409" i="4"/>
  <c r="O169" i="4"/>
  <c r="P192" i="4"/>
  <c r="N280" i="4"/>
  <c r="W280" i="4" s="1"/>
  <c r="Y280" i="4" s="1"/>
  <c r="P328" i="4"/>
  <c r="N336" i="4"/>
  <c r="W336" i="4" s="1"/>
  <c r="Y336" i="4" s="1"/>
  <c r="N381" i="4"/>
  <c r="P407" i="4"/>
  <c r="Q407" i="4" s="1"/>
  <c r="P26" i="3"/>
  <c r="P29" i="3"/>
  <c r="P31" i="3"/>
  <c r="N24" i="3"/>
  <c r="N26" i="3"/>
  <c r="W26" i="3" s="1"/>
  <c r="Y26" i="3" s="1"/>
  <c r="P28" i="3"/>
  <c r="N29" i="3"/>
  <c r="W29" i="3" s="1"/>
  <c r="Y29" i="3" s="1"/>
  <c r="P30" i="3"/>
  <c r="N31" i="3"/>
  <c r="W31" i="3" s="1"/>
  <c r="Y31" i="3" s="1"/>
  <c r="P32" i="3"/>
  <c r="N33" i="3"/>
  <c r="W33" i="3" s="1"/>
  <c r="Y33" i="3" s="1"/>
  <c r="P6" i="12"/>
  <c r="Q6" i="12" s="1"/>
  <c r="Q12" i="12" s="1"/>
  <c r="I11" i="12"/>
  <c r="K11" i="12"/>
  <c r="W423" i="4"/>
  <c r="Y423" i="4" s="1"/>
  <c r="N7" i="12"/>
  <c r="N407" i="4"/>
  <c r="N409" i="4"/>
  <c r="O3" i="12"/>
  <c r="O4" i="12"/>
  <c r="P409" i="4"/>
  <c r="N3" i="12"/>
  <c r="P3" i="12"/>
  <c r="N4" i="12"/>
  <c r="P4" i="12"/>
  <c r="J11" i="12"/>
  <c r="N406" i="4"/>
  <c r="P406" i="4"/>
  <c r="P417" i="4"/>
  <c r="Q417" i="4" s="1"/>
  <c r="W6" i="12"/>
  <c r="Y6" i="12" s="1"/>
  <c r="P7" i="12"/>
  <c r="N19" i="3"/>
  <c r="W19" i="3" s="1"/>
  <c r="Y19" i="3" s="1"/>
  <c r="N48" i="3"/>
  <c r="P48" i="3"/>
  <c r="N49" i="3"/>
  <c r="P49" i="3"/>
  <c r="N50" i="3"/>
  <c r="P50" i="3"/>
  <c r="N51" i="3"/>
  <c r="P51" i="3"/>
  <c r="N64" i="3"/>
  <c r="P64" i="3"/>
  <c r="N3" i="14"/>
  <c r="P3" i="14"/>
  <c r="N4" i="14"/>
  <c r="W4" i="14" s="1"/>
  <c r="Y4" i="14" s="1"/>
  <c r="P4" i="14"/>
  <c r="N5" i="14"/>
  <c r="W5" i="14" s="1"/>
  <c r="Y5" i="14" s="1"/>
  <c r="P5" i="14"/>
  <c r="N6" i="14"/>
  <c r="W6" i="14" s="1"/>
  <c r="Y6" i="14" s="1"/>
  <c r="P6" i="14"/>
  <c r="N8" i="14"/>
  <c r="W8" i="14" s="1"/>
  <c r="Y8" i="14" s="1"/>
  <c r="P8" i="14"/>
  <c r="N9" i="14"/>
  <c r="P9" i="14"/>
  <c r="N10" i="14"/>
  <c r="W10" i="14" s="1"/>
  <c r="Y10" i="14" s="1"/>
  <c r="P10" i="14"/>
  <c r="N11" i="14"/>
  <c r="P11" i="14"/>
  <c r="N12" i="14"/>
  <c r="W12" i="14" s="1"/>
  <c r="Y12" i="14" s="1"/>
  <c r="P12" i="14"/>
  <c r="N13" i="14"/>
  <c r="W13" i="14" s="1"/>
  <c r="Y13" i="14" s="1"/>
  <c r="P13" i="14"/>
  <c r="N15" i="14"/>
  <c r="W15" i="14" s="1"/>
  <c r="Y15" i="14" s="1"/>
  <c r="P15" i="14"/>
  <c r="N16" i="14"/>
  <c r="W16" i="14" s="1"/>
  <c r="Y16" i="14" s="1"/>
  <c r="P16" i="14"/>
  <c r="N17" i="14"/>
  <c r="W17" i="14" s="1"/>
  <c r="Y17" i="14" s="1"/>
  <c r="P17" i="14"/>
  <c r="N18" i="14"/>
  <c r="W18" i="14" s="1"/>
  <c r="Y18" i="14" s="1"/>
  <c r="P18" i="14"/>
  <c r="N19" i="14"/>
  <c r="W19" i="14" s="1"/>
  <c r="Y19" i="14" s="1"/>
  <c r="P19" i="14"/>
  <c r="W23" i="14"/>
  <c r="Y23" i="14" s="1"/>
  <c r="P24" i="14"/>
  <c r="W24" i="14" s="1"/>
  <c r="Y24" i="14" s="1"/>
  <c r="J58" i="14"/>
  <c r="L58" i="14" s="1"/>
  <c r="S58" i="14" s="1"/>
  <c r="P36" i="14"/>
  <c r="N36" i="14"/>
  <c r="W36" i="14" s="1"/>
  <c r="Y36" i="14" s="1"/>
  <c r="P39" i="14"/>
  <c r="N39" i="14"/>
  <c r="W39" i="14" s="1"/>
  <c r="Y39" i="14" s="1"/>
  <c r="P170" i="4"/>
  <c r="N170" i="4"/>
  <c r="P224" i="4"/>
  <c r="N224" i="4"/>
  <c r="P228" i="4"/>
  <c r="N228" i="4"/>
  <c r="W252" i="4"/>
  <c r="Y252" i="4" s="1"/>
  <c r="Q252" i="4"/>
  <c r="P254" i="4"/>
  <c r="N254" i="4"/>
  <c r="W254" i="4" s="1"/>
  <c r="Y254" i="4" s="1"/>
  <c r="L34" i="14"/>
  <c r="S35" i="14" s="1"/>
  <c r="N20" i="14"/>
  <c r="W20" i="14" s="1"/>
  <c r="Y20" i="14" s="1"/>
  <c r="P37" i="14"/>
  <c r="N37" i="14"/>
  <c r="W37" i="14" s="1"/>
  <c r="Y37" i="14" s="1"/>
  <c r="P135" i="4"/>
  <c r="N135" i="4"/>
  <c r="P136" i="4"/>
  <c r="N136" i="4"/>
  <c r="P138" i="4"/>
  <c r="N138" i="4"/>
  <c r="P143" i="4"/>
  <c r="N143" i="4"/>
  <c r="P144" i="4"/>
  <c r="N144" i="4"/>
  <c r="P146" i="4"/>
  <c r="N146" i="4"/>
  <c r="P148" i="4"/>
  <c r="N148" i="4"/>
  <c r="P156" i="4"/>
  <c r="N156" i="4"/>
  <c r="P158" i="4"/>
  <c r="N158" i="4"/>
  <c r="P165" i="4"/>
  <c r="N165" i="4"/>
  <c r="P256" i="4"/>
  <c r="N256" i="4"/>
  <c r="P378" i="4"/>
  <c r="N378" i="4"/>
  <c r="W378" i="4" s="1"/>
  <c r="Y378" i="4" s="1"/>
  <c r="P399" i="4"/>
  <c r="N399" i="4"/>
  <c r="W399" i="4" s="1"/>
  <c r="Y399" i="4" s="1"/>
  <c r="W7" i="12" l="1"/>
  <c r="Y7" i="12" s="1"/>
  <c r="W407" i="4"/>
  <c r="Y407" i="4" s="1"/>
  <c r="W409" i="4"/>
  <c r="Y409" i="4" s="1"/>
  <c r="L11" i="12"/>
  <c r="S12" i="12" s="1"/>
  <c r="L34" i="12"/>
  <c r="S34" i="12" s="1"/>
  <c r="O12" i="12"/>
  <c r="P12" i="12"/>
  <c r="W4" i="12"/>
  <c r="Y4" i="12" s="1"/>
  <c r="W3" i="12"/>
  <c r="Y3" i="12" s="1"/>
  <c r="W417" i="4"/>
  <c r="Y417" i="4" s="1"/>
  <c r="W406" i="4"/>
  <c r="Y406" i="4" s="1"/>
  <c r="P35" i="14"/>
  <c r="N12" i="12"/>
  <c r="N35" i="14"/>
  <c r="W3" i="14"/>
  <c r="Y3" i="14" s="1"/>
</calcChain>
</file>

<file path=xl/comments1.xml><?xml version="1.0" encoding="utf-8"?>
<comments xmlns="http://schemas.openxmlformats.org/spreadsheetml/2006/main">
  <authors>
    <author>User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<sst xmlns="http://schemas.openxmlformats.org/spreadsheetml/2006/main" count="4867" uniqueCount="1398">
  <si>
    <t>cod.</t>
  </si>
  <si>
    <t>fase</t>
  </si>
  <si>
    <t>sexo</t>
  </si>
  <si>
    <t>precio</t>
  </si>
  <si>
    <t>origen</t>
  </si>
  <si>
    <t>eclosion</t>
  </si>
  <si>
    <t>macho</t>
  </si>
  <si>
    <t>intenso high yellow</t>
  </si>
  <si>
    <t>IMP</t>
  </si>
  <si>
    <t>-</t>
  </si>
  <si>
    <t>nombre</t>
  </si>
  <si>
    <t>high yellow</t>
  </si>
  <si>
    <t>hipo tangerine</t>
  </si>
  <si>
    <t>hembra</t>
  </si>
  <si>
    <t>tangerine</t>
  </si>
  <si>
    <t>SHT het. Tremper (linea red stripe)</t>
  </si>
  <si>
    <t>GM</t>
  </si>
  <si>
    <t>MACHO</t>
  </si>
  <si>
    <t>HEMBRA</t>
  </si>
  <si>
    <t>MM</t>
  </si>
  <si>
    <t>LMGP</t>
  </si>
  <si>
    <t>HT (SHT X HT)</t>
  </si>
  <si>
    <t>D19 GA1</t>
  </si>
  <si>
    <t>sonrisas</t>
  </si>
  <si>
    <t>fiona</t>
  </si>
  <si>
    <t xml:space="preserve">naira </t>
  </si>
  <si>
    <t>pm</t>
  </si>
  <si>
    <t>super hipo tangerine</t>
  </si>
  <si>
    <t>NORMAL-short tail</t>
  </si>
  <si>
    <t>mack snow</t>
  </si>
  <si>
    <t>gm</t>
  </si>
  <si>
    <t>imp</t>
  </si>
  <si>
    <t>spa</t>
  </si>
  <si>
    <t>m</t>
  </si>
  <si>
    <t>h</t>
  </si>
  <si>
    <t>s/s</t>
  </si>
  <si>
    <t>tangerine [red stripe x aptor]</t>
  </si>
  <si>
    <t>thor</t>
  </si>
  <si>
    <t>gulliver</t>
  </si>
  <si>
    <t>albino hetero raptor hetero eclipse patternless striped</t>
  </si>
  <si>
    <t>GECKOS LEOPARDO</t>
  </si>
  <si>
    <t>POGONAS</t>
  </si>
  <si>
    <t>ej</t>
  </si>
  <si>
    <t>gc</t>
  </si>
  <si>
    <t>cd</t>
  </si>
  <si>
    <t>***seleccionado reproductor</t>
  </si>
  <si>
    <t>SHTCT hetero RAPTOR***</t>
  </si>
  <si>
    <t>gz</t>
  </si>
  <si>
    <t>normal posible het patternless</t>
  </si>
  <si>
    <t>sunglow§ (SHT albino tremper)</t>
  </si>
  <si>
    <t>sunglow</t>
  </si>
  <si>
    <t>albino tangerine</t>
  </si>
  <si>
    <t>eclipse (snake eye)</t>
  </si>
  <si>
    <t xml:space="preserve">normal ** </t>
  </si>
  <si>
    <t>andromeda</t>
  </si>
  <si>
    <t>aristofanes</t>
  </si>
  <si>
    <t>dafne</t>
  </si>
  <si>
    <t>dorotea</t>
  </si>
  <si>
    <t>sergey</t>
  </si>
  <si>
    <t>tanya</t>
  </si>
  <si>
    <t>masha</t>
  </si>
  <si>
    <t>natasha</t>
  </si>
  <si>
    <t>nastia</t>
  </si>
  <si>
    <t>Smirnov</t>
  </si>
  <si>
    <t>Singajik (lobo amarillo)</t>
  </si>
  <si>
    <t>Taorana (bella)</t>
  </si>
  <si>
    <t>Nuiana (pequeña nube)</t>
  </si>
  <si>
    <t>Nivi (niña)</t>
  </si>
  <si>
    <t>Nilak (bloque de hielo)</t>
  </si>
  <si>
    <t>armand</t>
  </si>
  <si>
    <t>lourdes</t>
  </si>
  <si>
    <t>margueritte</t>
  </si>
  <si>
    <t>sunglow (SHTCT albino)</t>
  </si>
  <si>
    <t>hybino (albino tangerine)</t>
  </si>
  <si>
    <t>hybino (albino tangerine) jungle</t>
  </si>
  <si>
    <t>sunglow (SHTCT albino) rojo++</t>
  </si>
  <si>
    <t>paradox (lunar negro al azar)</t>
  </si>
  <si>
    <t>red stripe (het raptor)</t>
  </si>
  <si>
    <t>mack snow  stripped</t>
  </si>
  <si>
    <t>crooked tail (cola en "7", genetico)</t>
  </si>
  <si>
    <t>murphy patternless</t>
  </si>
  <si>
    <t>tremper caro -dibujo en cruz-stripped</t>
  </si>
  <si>
    <t>tangelo</t>
  </si>
  <si>
    <t>tangelo jungle</t>
  </si>
  <si>
    <t>stripe albino tremper</t>
  </si>
  <si>
    <t>SHT cola regenerada</t>
  </si>
  <si>
    <t>normal re grosso</t>
  </si>
  <si>
    <t>eclipse (ojo normal + ojo total eclipse)</t>
  </si>
  <si>
    <t>eusebia</t>
  </si>
  <si>
    <t>robert redford</t>
  </si>
  <si>
    <t>brad pitt</t>
  </si>
  <si>
    <t>angelina jolie</t>
  </si>
  <si>
    <t>marlon brando</t>
  </si>
  <si>
    <t>kirsten dunst</t>
  </si>
  <si>
    <t>tobey maguire</t>
  </si>
  <si>
    <t>janes ranco</t>
  </si>
  <si>
    <t>keira knightley</t>
  </si>
  <si>
    <t>willem dafoe</t>
  </si>
  <si>
    <t>GIANT ALBINO - 110grs</t>
  </si>
  <si>
    <t>CJ</t>
  </si>
  <si>
    <t>jody foster</t>
  </si>
  <si>
    <t>julieta diaz</t>
  </si>
  <si>
    <t>coca sarli</t>
  </si>
  <si>
    <t>pepe arias</t>
  </si>
  <si>
    <t>nini marshall</t>
  </si>
  <si>
    <t>soledad villamil</t>
  </si>
  <si>
    <t>ana</t>
  </si>
  <si>
    <t>pogona leathetback</t>
  </si>
  <si>
    <t>p91</t>
  </si>
  <si>
    <t>p92</t>
  </si>
  <si>
    <t>p93</t>
  </si>
  <si>
    <t>p95</t>
  </si>
  <si>
    <t>p99</t>
  </si>
  <si>
    <t>p100</t>
  </si>
  <si>
    <t>p101</t>
  </si>
  <si>
    <t>rp</t>
  </si>
  <si>
    <t>jason statan</t>
  </si>
  <si>
    <t>Paul Walker</t>
  </si>
  <si>
    <t>michelle rodriguez</t>
  </si>
  <si>
    <t>para salir 20nov</t>
  </si>
  <si>
    <t>jonas gutierrez</t>
  </si>
  <si>
    <t>jh</t>
  </si>
  <si>
    <t>P01</t>
  </si>
  <si>
    <t>POGONA SANDFIRE hembra juvenil peso optimo para criar</t>
  </si>
  <si>
    <t>GB</t>
  </si>
  <si>
    <t>AFRODITA</t>
  </si>
  <si>
    <t>P02</t>
  </si>
  <si>
    <t>POGOnA SANDFIRE macho juvenil</t>
  </si>
  <si>
    <t>ULISES</t>
  </si>
  <si>
    <t>P05</t>
  </si>
  <si>
    <t xml:space="preserve"> SANDFIRE</t>
  </si>
  <si>
    <t>Nikolai</t>
  </si>
  <si>
    <t>P06</t>
  </si>
  <si>
    <t>pogonita bebe cruza de pastel con citrus</t>
  </si>
  <si>
    <t>SPA</t>
  </si>
  <si>
    <t>Larisa</t>
  </si>
  <si>
    <t>P07</t>
  </si>
  <si>
    <t>nina</t>
  </si>
  <si>
    <t>P08</t>
  </si>
  <si>
    <t>antoinette</t>
  </si>
  <si>
    <t>P09</t>
  </si>
  <si>
    <t>Neruana (la elegida)</t>
  </si>
  <si>
    <t>P16</t>
  </si>
  <si>
    <t>pogona +clara SANDFIRE linea hipotranslucens (posible hetero de hipo trasnlucens)</t>
  </si>
  <si>
    <t>amelie</t>
  </si>
  <si>
    <t>p24</t>
  </si>
  <si>
    <t>Yelizaveta</t>
  </si>
  <si>
    <t>P32</t>
  </si>
  <si>
    <t>pogona SANDFIRE linea hipotranslicens (posible hetero de hipo trasnlucens)</t>
  </si>
  <si>
    <t>Kunuk (guapo)</t>
  </si>
  <si>
    <t>pogona leathetback EXTRA white</t>
  </si>
  <si>
    <t>NOMBRE / UBICACIÓN</t>
  </si>
  <si>
    <t>F24 - T hermanni</t>
  </si>
  <si>
    <t>F22 - P geometricus.</t>
  </si>
  <si>
    <t>F25 - G nigra.</t>
  </si>
  <si>
    <t>F25 - D dussumieri.</t>
  </si>
  <si>
    <t>fotos</t>
  </si>
  <si>
    <t>https://www.facebook.com/grilloscapos1/media_set?set=a.757184471006017.1073741835.100001434121633&amp;type=1&amp;pnref=story</t>
  </si>
  <si>
    <t xml:space="preserve">grilloscapos@gmail.com </t>
  </si>
  <si>
    <t>mostraciones solo de jueves a sábado.
JUEVES de 10 a 19hs. 
VIERNES de 10 a 19hs
SÁBADO de 10 a 16hs.
QUINTINO BOCAYUVA 927- PORTON GARAGE.
ENTRE EEUU Y CARLO CALVO.
TE: 11-4925-3088
Por favor, no pasar sin previa consulta sobre disponibilidad de stock y reserva de turno al mail.</t>
  </si>
  <si>
    <t>p111</t>
  </si>
  <si>
    <t>pogonita bebe sunfire</t>
  </si>
  <si>
    <t>para salir 24enero</t>
  </si>
  <si>
    <t>teniente olmos</t>
  </si>
  <si>
    <t>sony crocket</t>
  </si>
  <si>
    <t>david crocket</t>
  </si>
  <si>
    <t>dorotea koka</t>
  </si>
  <si>
    <t>maria ines</t>
  </si>
  <si>
    <t>Fecunda</t>
  </si>
  <si>
    <t>p117</t>
  </si>
  <si>
    <t>p118</t>
  </si>
  <si>
    <t>p123</t>
  </si>
  <si>
    <t>p124</t>
  </si>
  <si>
    <t>p125</t>
  </si>
  <si>
    <t>p127</t>
  </si>
  <si>
    <t>p129</t>
  </si>
  <si>
    <t>p130</t>
  </si>
  <si>
    <t>p131</t>
  </si>
  <si>
    <t>p132</t>
  </si>
  <si>
    <t>para salir 13febrero</t>
  </si>
  <si>
    <t>p133</t>
  </si>
  <si>
    <t>p134</t>
  </si>
  <si>
    <t>Pantera</t>
  </si>
  <si>
    <t>Judas Priest</t>
  </si>
  <si>
    <t>Megadeth</t>
  </si>
  <si>
    <t>Motorhead</t>
  </si>
  <si>
    <t>Carcass</t>
  </si>
  <si>
    <t>Cannibal Corpse</t>
  </si>
  <si>
    <t>HEMBRA NORMAL</t>
  </si>
  <si>
    <t>GC</t>
  </si>
  <si>
    <t>TF</t>
  </si>
  <si>
    <t>EVANESCENCE</t>
  </si>
  <si>
    <t>giulietta</t>
  </si>
  <si>
    <t>CD</t>
  </si>
  <si>
    <t>para salir 3 de marzo</t>
  </si>
  <si>
    <t>para salir 7 de marzo</t>
  </si>
  <si>
    <t>RAPTOR x SHTCTB (hetero RAPTOR)</t>
  </si>
  <si>
    <t>ABBOT</t>
  </si>
  <si>
    <t xml:space="preserve"> Kurt Cobain </t>
  </si>
  <si>
    <t>Amy Jade Winehouse</t>
  </si>
  <si>
    <t>Palatino</t>
  </si>
  <si>
    <t>palmira</t>
  </si>
  <si>
    <t>quimey</t>
  </si>
  <si>
    <t>quionia</t>
  </si>
  <si>
    <t>Najla</t>
  </si>
  <si>
    <t>Nalbert</t>
  </si>
  <si>
    <t>posible hembra</t>
  </si>
  <si>
    <t>anthrax - D19 (M)</t>
  </si>
  <si>
    <t>slayer  - D19 (M)</t>
  </si>
  <si>
    <t>Megadeth - D19 (M)</t>
  </si>
  <si>
    <t>Black sabbath -P63(taper)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</si>
  <si>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</si>
  <si>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</si>
  <si>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</si>
  <si>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</si>
  <si>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</si>
  <si>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</si>
  <si>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</si>
  <si>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</si>
  <si>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</si>
  <si>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</si>
  <si>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</si>
  <si>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</si>
  <si>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</si>
  <si>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</si>
  <si>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</si>
  <si>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</si>
  <si>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</si>
  <si>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</si>
  <si>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</si>
  <si>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</si>
  <si>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</si>
  <si>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</si>
  <si>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</si>
  <si>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</si>
  <si>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</si>
  <si>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</si>
  <si>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</si>
  <si>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</si>
  <si>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</si>
  <si>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</si>
  <si>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</si>
  <si>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</si>
  <si>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</si>
  <si>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</si>
  <si>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</si>
  <si>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</si>
  <si>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</si>
  <si>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</si>
  <si>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</si>
  <si>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</si>
  <si>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DR</t>
  </si>
  <si>
    <t>PARA SALIR 5 DE MARZO</t>
  </si>
  <si>
    <t>PARA SALIR 7 DE MARZO</t>
  </si>
  <si>
    <t>bebe. Citrus x hipotrans</t>
  </si>
  <si>
    <t>bebe sunfire</t>
  </si>
  <si>
    <t>Bulbasaur</t>
  </si>
  <si>
    <t>Ivysaur</t>
  </si>
  <si>
    <t>Venusaur</t>
  </si>
  <si>
    <t>Charmander</t>
  </si>
  <si>
    <t>Charmeleon</t>
  </si>
  <si>
    <t>Squirtle</t>
  </si>
  <si>
    <t>Wartortle</t>
  </si>
  <si>
    <t>Blastoise</t>
  </si>
  <si>
    <t>Caterpie</t>
  </si>
  <si>
    <t>Metapod</t>
  </si>
  <si>
    <t>Butterfree</t>
  </si>
  <si>
    <t>Weedle</t>
  </si>
  <si>
    <t>Kakuna</t>
  </si>
  <si>
    <t>Beedrill</t>
  </si>
  <si>
    <t>Pidgey</t>
  </si>
  <si>
    <t>Pidgeotto</t>
  </si>
  <si>
    <t>Pidgeot</t>
  </si>
  <si>
    <t>Seaking</t>
  </si>
  <si>
    <t>Staryu</t>
  </si>
  <si>
    <t>XIANA</t>
  </si>
  <si>
    <t>XOEL</t>
  </si>
  <si>
    <t>ZALIKA</t>
  </si>
  <si>
    <t>ZACARIAS</t>
  </si>
  <si>
    <t>Yboty</t>
  </si>
  <si>
    <t>Ye chan</t>
  </si>
  <si>
    <t>yumba</t>
  </si>
  <si>
    <t>wenceslao</t>
  </si>
  <si>
    <t>withney</t>
  </si>
  <si>
    <t>velika</t>
  </si>
  <si>
    <t>verrill</t>
  </si>
  <si>
    <t>uma</t>
  </si>
  <si>
    <t>ulysses</t>
  </si>
  <si>
    <t>thera</t>
  </si>
  <si>
    <t>thiago</t>
  </si>
  <si>
    <t>ramses</t>
  </si>
  <si>
    <t>ramya</t>
  </si>
  <si>
    <t>pearl</t>
  </si>
  <si>
    <t>pehuen</t>
  </si>
  <si>
    <t>D09 - A</t>
  </si>
  <si>
    <t>D14-E</t>
  </si>
  <si>
    <t>bebe. Citrus x hipotrans, ROJA++</t>
  </si>
  <si>
    <t>D25-O</t>
  </si>
  <si>
    <t>P69</t>
  </si>
  <si>
    <t>P66</t>
  </si>
  <si>
    <t>GECKITO HIGH YELLOW BOLD</t>
  </si>
  <si>
    <t>GECKITO NORMAL</t>
  </si>
  <si>
    <t>p177</t>
  </si>
  <si>
    <t>p178</t>
  </si>
  <si>
    <t>PARA SALIR 16 DE abril</t>
  </si>
  <si>
    <t>hetero  eclipse (eclipse x hetero RAPTOR)</t>
  </si>
  <si>
    <t>hetero raptor super hipo tangerine</t>
  </si>
  <si>
    <t>SHT x raptor</t>
  </si>
  <si>
    <t>cd21</t>
  </si>
  <si>
    <t>cd22</t>
  </si>
  <si>
    <t>cd23</t>
  </si>
  <si>
    <t>raptor snake eye</t>
  </si>
  <si>
    <t>het raptor</t>
  </si>
  <si>
    <t>SHT HET RAPTOR</t>
  </si>
  <si>
    <t>ECLIPSE SNAKE EYE</t>
  </si>
  <si>
    <t>GC33</t>
  </si>
  <si>
    <t>ALBINO HET RAPTOR</t>
  </si>
  <si>
    <t>p179</t>
  </si>
  <si>
    <t>p180</t>
  </si>
  <si>
    <t>p181</t>
  </si>
  <si>
    <t>p182</t>
  </si>
  <si>
    <t>p183</t>
  </si>
  <si>
    <t>p184</t>
  </si>
  <si>
    <t>p185</t>
  </si>
  <si>
    <t>p186</t>
  </si>
  <si>
    <t>p188</t>
  </si>
  <si>
    <t>p189</t>
  </si>
  <si>
    <t>bebe sunfire- capitan morgan (sin un ojo de nacimiento)</t>
  </si>
  <si>
    <t>adopción s/cargo</t>
  </si>
  <si>
    <t>pogona leathetback extra white (snow?)</t>
  </si>
  <si>
    <t>pogona leathetback hipo trans</t>
  </si>
  <si>
    <t xml:space="preserve">high yellow </t>
  </si>
  <si>
    <t>tangerine GROSSO</t>
  </si>
  <si>
    <t>SUPER HIPO TANGERINE (HET RAPTOR)</t>
  </si>
  <si>
    <t>NORMAL GROSSO</t>
  </si>
  <si>
    <t>Mack snow- stripped- PARADOX  (posible TUG snow)</t>
  </si>
  <si>
    <t>hybino (albino tangerine)- simil TUG snow</t>
  </si>
  <si>
    <t>eclipse (ojoS snake)</t>
  </si>
  <si>
    <t>mack snow ECLIPSE</t>
  </si>
  <si>
    <t>ALBINO TANGERINE (TANGELO)</t>
  </si>
  <si>
    <t>hetero raptor SHT</t>
  </si>
  <si>
    <t>RAPTOR - super hipo tangerine</t>
  </si>
  <si>
    <t>PARA SALIR 17 DE ABRIL</t>
  </si>
  <si>
    <t>SHT HET RAPTOR- NARANJA FUERTE</t>
  </si>
  <si>
    <t>ECLIPSE SNAKE EYE-HET RAPTOR</t>
  </si>
  <si>
    <t>RAPTOR RUBY EYE</t>
  </si>
  <si>
    <t>PARA SALIR 25DE ABRIL</t>
  </si>
  <si>
    <t>LINEA eclipse</t>
  </si>
  <si>
    <t xml:space="preserve">daniel del rojo </t>
  </si>
  <si>
    <t>t rex shop</t>
  </si>
  <si>
    <t>kiitaro garcia</t>
  </si>
  <si>
    <t>p190</t>
  </si>
  <si>
    <t>gecko tremper bebe</t>
  </si>
  <si>
    <t>gecko enigma bebe</t>
  </si>
  <si>
    <t>GF</t>
  </si>
  <si>
    <t>gecko bebe RAPTOR</t>
  </si>
  <si>
    <t>sole</t>
  </si>
  <si>
    <t>reservado hasta 6 de mayo.</t>
  </si>
  <si>
    <t>F21- p-TESTUDIN</t>
  </si>
  <si>
    <t>(t) QUELONIO</t>
  </si>
  <si>
    <t>willy Capo- D11(P) ©</t>
  </si>
  <si>
    <t>gojira - Q84T</t>
  </si>
  <si>
    <t>axel rose - D23P(N)</t>
  </si>
  <si>
    <t>Eluveitie - D23P(N)</t>
  </si>
  <si>
    <t>Motorhead-Q82B (taper)</t>
  </si>
  <si>
    <t>pogonita LEATHERBACK</t>
  </si>
  <si>
    <t>pogo LEATHERBACK hipotranslucens</t>
  </si>
  <si>
    <t>pogo LEATHERBACK citrus</t>
  </si>
  <si>
    <t>p66b</t>
  </si>
  <si>
    <t>P69p sola</t>
  </si>
  <si>
    <t>q83t</t>
  </si>
  <si>
    <t>q90t</t>
  </si>
  <si>
    <t>d13p sola</t>
  </si>
  <si>
    <t>pogo LEATHERBACK hipotranslucens cc++</t>
  </si>
  <si>
    <t>P65b</t>
  </si>
  <si>
    <t>q85t</t>
  </si>
  <si>
    <t>q70t</t>
  </si>
  <si>
    <t>bebe sunfire rojo ++</t>
  </si>
  <si>
    <t>p60b</t>
  </si>
  <si>
    <t>p67p</t>
  </si>
  <si>
    <t>p61b</t>
  </si>
  <si>
    <t>p62t</t>
  </si>
  <si>
    <t>f32t</t>
  </si>
  <si>
    <t>d17p</t>
  </si>
  <si>
    <t>q71b</t>
  </si>
  <si>
    <t>missing</t>
  </si>
  <si>
    <t>PARA SALIR 25DEmayo</t>
  </si>
  <si>
    <t>mayra moltanban</t>
  </si>
  <si>
    <t>p69</t>
  </si>
  <si>
    <r>
      <t>gecko</t>
    </r>
    <r>
      <rPr>
        <b/>
        <u/>
        <sz val="10"/>
        <rFont val="Algerian"/>
        <family val="5"/>
      </rPr>
      <t xml:space="preserve"> enigma</t>
    </r>
    <r>
      <rPr>
        <b/>
        <u/>
        <sz val="10"/>
        <rFont val="Arial"/>
        <family val="2"/>
      </rPr>
      <t xml:space="preserve"> bebe</t>
    </r>
  </si>
  <si>
    <r>
      <t xml:space="preserve">SHT </t>
    </r>
    <r>
      <rPr>
        <b/>
        <u/>
        <sz val="10"/>
        <rFont val="Algerian"/>
        <family val="5"/>
      </rPr>
      <t>enigma</t>
    </r>
    <r>
      <rPr>
        <b/>
        <u/>
        <sz val="10"/>
        <rFont val="Arial"/>
        <family val="2"/>
      </rPr>
      <t xml:space="preserve"> TORNADO EXTREME</t>
    </r>
  </si>
  <si>
    <r>
      <t xml:space="preserve">SHT </t>
    </r>
    <r>
      <rPr>
        <b/>
        <u/>
        <sz val="10"/>
        <rFont val="Algerian"/>
        <family val="5"/>
      </rPr>
      <t>enigma</t>
    </r>
  </si>
  <si>
    <t>familia dopazo</t>
  </si>
  <si>
    <t>sin cargo con la compra de 400 insectos</t>
  </si>
  <si>
    <t>bebe. Citrus x hipotrans (sin cargo)</t>
  </si>
  <si>
    <t>scioli</t>
  </si>
  <si>
    <t>zarate</t>
  </si>
  <si>
    <t>maria jose y mauricio santa cruz de la sierra</t>
  </si>
  <si>
    <t>genesis</t>
  </si>
  <si>
    <t>t rex</t>
  </si>
  <si>
    <t>gecko bebe hetero- RAPTOR</t>
  </si>
  <si>
    <t>salsipuedes</t>
  </si>
  <si>
    <t>rodrigo</t>
  </si>
  <si>
    <t>stephany</t>
  </si>
  <si>
    <t>lucas rechu sc la plata</t>
  </si>
  <si>
    <t>gonzalo la plata</t>
  </si>
  <si>
    <t>nogoya mariano</t>
  </si>
  <si>
    <t>sergio pogona p164</t>
  </si>
  <si>
    <t>???</t>
  </si>
  <si>
    <t>ALTO eclipse  77grs</t>
  </si>
  <si>
    <t>super (73grs) hipo melanistica</t>
  </si>
  <si>
    <t>av</t>
  </si>
  <si>
    <t>elias</t>
  </si>
  <si>
    <t>valentin</t>
  </si>
  <si>
    <t>naiara</t>
  </si>
  <si>
    <t>sanguichin</t>
  </si>
  <si>
    <t>GC33-gladys la bomba</t>
  </si>
  <si>
    <t>GC33-GILDA</t>
  </si>
  <si>
    <t>cd23-ricky maravilla</t>
  </si>
  <si>
    <t>cd22-peteco carbajal</t>
  </si>
  <si>
    <t>cd22- spinetta</t>
  </si>
  <si>
    <t>cd21- miguel abuelo</t>
  </si>
  <si>
    <t>cd21- pedro aznar</t>
  </si>
  <si>
    <t>nito mestre</t>
  </si>
  <si>
    <t>james brown</t>
  </si>
  <si>
    <t>pablo milanesa</t>
  </si>
  <si>
    <t>joan manuel S</t>
  </si>
  <si>
    <t>penelope</t>
  </si>
  <si>
    <t>gabriela nury</t>
  </si>
  <si>
    <t>jimena berni</t>
  </si>
  <si>
    <t>plymouth</t>
  </si>
  <si>
    <t>gabriela nuri</t>
  </si>
  <si>
    <t>diego palacios</t>
  </si>
  <si>
    <t>ariel limones</t>
  </si>
  <si>
    <t>agro80</t>
  </si>
  <si>
    <t>agro81</t>
  </si>
  <si>
    <t>cristian carballo</t>
  </si>
  <si>
    <t>roberto simon</t>
  </si>
  <si>
    <t>irascible yucundo</t>
  </si>
  <si>
    <t>agro 80 8 sept</t>
  </si>
  <si>
    <t>error 1200 era 1000$</t>
  </si>
  <si>
    <t>ultima actualizacion</t>
  </si>
  <si>
    <t>akrich</t>
  </si>
  <si>
    <t>dardo</t>
  </si>
  <si>
    <t>p81</t>
  </si>
  <si>
    <t>para salir 15 de octubre</t>
  </si>
  <si>
    <t>tobías</t>
  </si>
  <si>
    <t>roman</t>
  </si>
  <si>
    <t>francesca</t>
  </si>
  <si>
    <t>julietta</t>
  </si>
  <si>
    <t>del-mar</t>
  </si>
  <si>
    <t>p191</t>
  </si>
  <si>
    <t>p192</t>
  </si>
  <si>
    <t>p193</t>
  </si>
  <si>
    <t>p194</t>
  </si>
  <si>
    <t>p195</t>
  </si>
  <si>
    <t>pogona sunfire</t>
  </si>
  <si>
    <t>dr</t>
  </si>
  <si>
    <t>pogona leatherback sunfire</t>
  </si>
  <si>
    <t>pogonita citrus</t>
  </si>
  <si>
    <t>reservada madryn- 15 de octubre</t>
  </si>
  <si>
    <t>salsipuedes carballo</t>
  </si>
  <si>
    <t>reservado manuel correa FB</t>
  </si>
  <si>
    <t>jorge- gecko 1207-jfpereiro@hotmail.com</t>
  </si>
  <si>
    <t>t - rex</t>
  </si>
  <si>
    <t>lucas reservada</t>
  </si>
  <si>
    <t>lucas alderete</t>
  </si>
  <si>
    <t>valentina</t>
  </si>
  <si>
    <t>reservada diego palacios</t>
  </si>
  <si>
    <t>roberto simon santa fe</t>
  </si>
  <si>
    <t>trex</t>
  </si>
  <si>
    <t>reservas</t>
  </si>
  <si>
    <t>matiassaid</t>
  </si>
  <si>
    <t>santiago martinez virgili</t>
  </si>
  <si>
    <t>julian rodriguez</t>
  </si>
  <si>
    <t>marcelo sushi</t>
  </si>
  <si>
    <t>des----reservada acuamanus</t>
  </si>
  <si>
    <t>12/11/15 peso (grs)</t>
  </si>
  <si>
    <t>70?</t>
  </si>
  <si>
    <t>80?</t>
  </si>
  <si>
    <t>promedio total geckos &gt; año</t>
  </si>
  <si>
    <t>promedio hembras</t>
  </si>
  <si>
    <t>promedio machos</t>
  </si>
  <si>
    <t>edad</t>
  </si>
  <si>
    <t>cria</t>
  </si>
  <si>
    <t>promedio</t>
  </si>
  <si>
    <t>grs/mes (desde los 3 meses)</t>
  </si>
  <si>
    <t xml:space="preserve">  </t>
  </si>
  <si>
    <t>meses</t>
  </si>
  <si>
    <t>grs</t>
  </si>
  <si>
    <t>manuel correa</t>
  </si>
  <si>
    <t>guilñermo cena obera</t>
  </si>
  <si>
    <t>ANA  qp</t>
  </si>
  <si>
    <t>maria laura</t>
  </si>
  <si>
    <t>maria eugenia</t>
  </si>
  <si>
    <t>maria emilia</t>
  </si>
  <si>
    <t>moni argento</t>
  </si>
  <si>
    <t>gustavo napoli</t>
  </si>
  <si>
    <t>81grs</t>
  </si>
  <si>
    <t>elvira ferreyra</t>
  </si>
  <si>
    <t>juvenil sunfire</t>
  </si>
  <si>
    <t>,,69</t>
  </si>
  <si>
    <t>,,79</t>
  </si>
  <si>
    <t>,,81</t>
  </si>
  <si>
    <t>sebastian constante</t>
  </si>
  <si>
    <t>salio a pilar</t>
  </si>
  <si>
    <t>rodri</t>
  </si>
  <si>
    <t>SHT - hetero RAPTOR</t>
  </si>
  <si>
    <t>RAPTOR x SHTCTB (hetero RAPTOR)-carrot tail</t>
  </si>
  <si>
    <t>SHT x raptor - emerine</t>
  </si>
  <si>
    <t>RUBY EYE - tremper albino</t>
  </si>
  <si>
    <t>ALTO eclipse</t>
  </si>
  <si>
    <t>super (70grs) hipo melanistica</t>
  </si>
  <si>
    <t>Citrus x hipotrans</t>
  </si>
  <si>
    <t>pogona LEATHERBACK  CC</t>
  </si>
  <si>
    <t>SUNGLOW - het raptor</t>
  </si>
  <si>
    <t>ECLIPSE</t>
  </si>
  <si>
    <t>albina tremper</t>
  </si>
  <si>
    <t>gecko fase normal</t>
  </si>
  <si>
    <t>eclipse</t>
  </si>
  <si>
    <t>armagedon</t>
  </si>
  <si>
    <t>cat ballou</t>
  </si>
  <si>
    <t>jane fonda</t>
  </si>
  <si>
    <t>SuperHipoTangerineCarrot Tail</t>
  </si>
  <si>
    <t>raptor</t>
  </si>
  <si>
    <t>tangerie tremper-cola regenerada</t>
  </si>
  <si>
    <t>tremper</t>
  </si>
  <si>
    <t>NOVA (enigma+eclipse) bebe</t>
  </si>
  <si>
    <t>gecko bebe fase normal</t>
  </si>
  <si>
    <t>le</t>
  </si>
  <si>
    <t>normal</t>
  </si>
  <si>
    <t>SHT</t>
  </si>
  <si>
    <t>albino tangerine-cola regenerada</t>
  </si>
  <si>
    <t>High yellow</t>
  </si>
  <si>
    <t>Super HipoTangerine - Carrot Tait</t>
  </si>
  <si>
    <t>maleffica</t>
  </si>
  <si>
    <t>Pernell Roberts</t>
  </si>
  <si>
    <t>Rex Reason</t>
  </si>
  <si>
    <t>Allan “Rocky” Lane</t>
  </si>
  <si>
    <t>Gail Davis</t>
  </si>
  <si>
    <t>Jack Kelly</t>
  </si>
  <si>
    <t>Gene Barry</t>
  </si>
  <si>
    <t>Dale Robertson</t>
  </si>
  <si>
    <t>Lorne Greene</t>
  </si>
  <si>
    <t>Charles Bateman</t>
  </si>
  <si>
    <t>Dickie Jones</t>
  </si>
  <si>
    <t>jonatan olavarria</t>
  </si>
  <si>
    <t>leatherback sunfire</t>
  </si>
  <si>
    <t>acuario genesis</t>
  </si>
  <si>
    <t>dra gonzalez</t>
  </si>
  <si>
    <t>etchenique</t>
  </si>
  <si>
    <t>hipotangerine tremper albina</t>
  </si>
  <si>
    <t>stripped linea eclipse</t>
  </si>
  <si>
    <t>dp</t>
  </si>
  <si>
    <t>stripped perfecta linea longitudinal</t>
  </si>
  <si>
    <t>RAPTOR</t>
  </si>
  <si>
    <t>para salir 15 abril</t>
  </si>
  <si>
    <t>bebe wild type (fase normal)</t>
  </si>
  <si>
    <r>
      <t xml:space="preserve">gecko </t>
    </r>
    <r>
      <rPr>
        <b/>
        <u/>
        <sz val="10"/>
        <rFont val="Algerian"/>
        <family val="5"/>
      </rPr>
      <t>enigma juvenil</t>
    </r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</si>
  <si>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</si>
  <si>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</si>
  <si>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</si>
  <si>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</si>
  <si>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</si>
  <si>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</si>
  <si>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</si>
  <si>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</si>
  <si>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</si>
  <si>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</si>
  <si>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</si>
  <si>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bebe leatherback sunfire</t>
  </si>
  <si>
    <t>bebe leatherback sunfire white</t>
  </si>
  <si>
    <t>para salir 25 de abril</t>
  </si>
  <si>
    <t>adrian lafalce</t>
  </si>
  <si>
    <t>bebe leatherback extra orange</t>
  </si>
  <si>
    <t>bebe leatherback sunfire- extra fat-little cytrus</t>
  </si>
  <si>
    <t>ezequiel rosario</t>
  </si>
  <si>
    <t>gb-ag</t>
  </si>
  <si>
    <t>gb-gc</t>
  </si>
  <si>
    <t>pogona leathetback hipo-translucens 450grs</t>
  </si>
  <si>
    <t>pogona sunfire super roja 350grs</t>
  </si>
  <si>
    <t>pogo LEATHERBACK hipotranslucens 450grs</t>
  </si>
  <si>
    <t>rodrigo acuña</t>
  </si>
  <si>
    <t>ariel joyas</t>
  </si>
  <si>
    <t>maria noel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</si>
  <si>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</si>
  <si>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</si>
  <si>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</si>
  <si>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</si>
  <si>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</si>
  <si>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</si>
  <si>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</si>
  <si>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</si>
  <si>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</si>
  <si>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</si>
  <si>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</si>
  <si>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</si>
  <si>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</si>
  <si>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</si>
  <si>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</si>
  <si>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</si>
  <si>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</si>
  <si>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</si>
  <si>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</si>
  <si>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</si>
  <si>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bebe leatherback sunbire</t>
  </si>
  <si>
    <t>para salir 25 de mayo</t>
  </si>
  <si>
    <t>para salir 1 de junio</t>
  </si>
  <si>
    <t>p232</t>
  </si>
  <si>
    <t>p233</t>
  </si>
  <si>
    <t>p234</t>
  </si>
  <si>
    <t>p235</t>
  </si>
  <si>
    <t>ev</t>
  </si>
  <si>
    <t>high yellow- tremper albina (bien chocolate)</t>
  </si>
  <si>
    <t xml:space="preserve"> </t>
  </si>
  <si>
    <t>bebe leatherback extra-white+ little green</t>
  </si>
  <si>
    <t>mascotas kahn</t>
  </si>
  <si>
    <t>escoliosis</t>
  </si>
  <si>
    <t>tangerine- tremper albina (bien chocolate) 90grs!</t>
  </si>
  <si>
    <t>ojo con lagaña</t>
  </si>
  <si>
    <t>normal gordita</t>
  </si>
  <si>
    <t>quiste abdominal</t>
  </si>
  <si>
    <t>raptor-naranja- snake eyes</t>
  </si>
  <si>
    <t>entro pet</t>
  </si>
  <si>
    <t>centro pet</t>
  </si>
  <si>
    <t>reservada ezequiel c.</t>
  </si>
  <si>
    <t>laura shrub libros</t>
  </si>
  <si>
    <t>cristian silicon bar</t>
  </si>
  <si>
    <t>bebe leatherback SUNFIRE</t>
  </si>
  <si>
    <t>MS</t>
  </si>
  <si>
    <t>mauriciobarbery@gmail.com retira  gecko ruty</t>
  </si>
  <si>
    <t>acuario aguas vicas adrian</t>
  </si>
  <si>
    <t>facundo peralta &lt;facukizz4@gmail.com&gt; kit gecko--1256</t>
  </si>
  <si>
    <t>J12</t>
  </si>
  <si>
    <t>bebe leatherback SUNFIRE + ORANGE</t>
  </si>
  <si>
    <t>J11</t>
  </si>
  <si>
    <t>bebe leatherback ++</t>
  </si>
  <si>
    <t>bebe leatherback ORANGE</t>
  </si>
  <si>
    <t>J10</t>
  </si>
  <si>
    <t>X13</t>
  </si>
  <si>
    <t>reserva paco bugallo….</t>
  </si>
  <si>
    <t>bebe leatherback extra-white--reservada-</t>
  </si>
  <si>
    <t>franco galizia</t>
  </si>
  <si>
    <t>sunfire hembra</t>
  </si>
  <si>
    <t>normal cola en "S"</t>
  </si>
  <si>
    <t>pogona +clara SANDFIRE linea ranslucens (posible hetero de hipo trasnlucens) short hands</t>
  </si>
  <si>
    <t>el arca pet shop</t>
  </si>
  <si>
    <t>seña 400$ diego</t>
  </si>
  <si>
    <t>ana frank</t>
  </si>
  <si>
    <t>adela en el carrousell</t>
  </si>
  <si>
    <t>eiti leda</t>
  </si>
  <si>
    <t>lucia</t>
  </si>
  <si>
    <t>discus</t>
  </si>
  <si>
    <t>alejo</t>
  </si>
  <si>
    <t>retornata</t>
  </si>
  <si>
    <t>oscar fernandez &lt;matrix2003pc@yahoo.com.ar&gt;</t>
  </si>
  <si>
    <t>reservada walter tatuador</t>
  </si>
  <si>
    <t>normal hetero patternless</t>
  </si>
  <si>
    <t>maxwell, el gecko mas gordo de la historia  argentina 135grs</t>
  </si>
  <si>
    <t>maxwellsmart</t>
  </si>
  <si>
    <t>prom</t>
  </si>
  <si>
    <t>dif 6 meses</t>
  </si>
  <si>
    <t>mack snow 105 15 JUL</t>
  </si>
  <si>
    <t>P236</t>
  </si>
  <si>
    <t>POGONA SUNFIRE JUVENIL</t>
  </si>
  <si>
    <t>cod</t>
  </si>
  <si>
    <t>ini</t>
  </si>
  <si>
    <t>fin</t>
  </si>
  <si>
    <t>nac</t>
  </si>
  <si>
    <t>actual</t>
  </si>
  <si>
    <t>peso</t>
  </si>
  <si>
    <t>peso inicial nov-15</t>
  </si>
  <si>
    <t>engorde de geckos adultos en los ultimos 9 meses. Muestreo con 60 ejemplares.</t>
  </si>
  <si>
    <t>peso final jul-16</t>
  </si>
  <si>
    <t>bebe translucens-ambos ojos eclipse</t>
  </si>
  <si>
    <t>bebe translucens-1 ojo normal-1 ojo eclipse</t>
  </si>
  <si>
    <t xml:space="preserve">juvenil leatherback </t>
  </si>
  <si>
    <t>juvenil leatherback SUNFIRE</t>
  </si>
  <si>
    <t>juvenil leatherback sunfire</t>
  </si>
  <si>
    <t>emi gamarra</t>
  </si>
  <si>
    <t>sat</t>
  </si>
  <si>
    <t>hembra high yellow</t>
  </si>
  <si>
    <t>hembra normal</t>
  </si>
  <si>
    <t>nm</t>
  </si>
  <si>
    <t>macho high yellow</t>
  </si>
  <si>
    <t>brancamenta</t>
  </si>
  <si>
    <t>tyrion lannister</t>
  </si>
  <si>
    <t>daenerys targaryen</t>
  </si>
  <si>
    <t>agustin cba</t>
  </si>
  <si>
    <t>pogo LEATHERBACK roja</t>
  </si>
  <si>
    <t>hembra?</t>
  </si>
  <si>
    <t>acuario discus</t>
  </si>
  <si>
    <t>HEMBRA?</t>
  </si>
  <si>
    <t>cesar oro verde</t>
  </si>
  <si>
    <t xml:space="preserve">pogo LEATHERBACK hipotranslucens </t>
  </si>
  <si>
    <t xml:space="preserve">pogona leathetback </t>
  </si>
  <si>
    <t>Ema Corbalan &lt;corbalanema4@gmail.com&gt;</t>
  </si>
  <si>
    <t>qepd</t>
  </si>
  <si>
    <r>
      <t>Victoria Isabel Gonzalez</t>
    </r>
    <r>
      <rPr>
        <sz val="10"/>
        <color rgb="FF222222"/>
        <rFont val="Arial"/>
        <family val="2"/>
      </rPr>
      <t> </t>
    </r>
    <r>
      <rPr>
        <sz val="10"/>
        <color rgb="FF555555"/>
        <rFont val="Arial"/>
        <family val="2"/>
      </rPr>
      <t>&lt;gonzalez492@est.derecho.uba.ar</t>
    </r>
  </si>
  <si>
    <t>juvenil leatherback citrus</t>
  </si>
  <si>
    <t>rrpp</t>
  </si>
  <si>
    <t>ovipuesta (fecha-(1/2)</t>
  </si>
  <si>
    <t>NL</t>
  </si>
  <si>
    <t>HY</t>
  </si>
  <si>
    <t>TR</t>
  </si>
  <si>
    <t>he</t>
  </si>
  <si>
    <t>SG</t>
  </si>
  <si>
    <t>HM</t>
  </si>
  <si>
    <t>TA</t>
  </si>
  <si>
    <t>BA</t>
  </si>
  <si>
    <t>RA</t>
  </si>
  <si>
    <t>enigma</t>
  </si>
  <si>
    <t>leucisitico</t>
  </si>
  <si>
    <t>tremper albino</t>
  </si>
  <si>
    <t>blizzard</t>
  </si>
  <si>
    <t>hetero (del gen que sea)</t>
  </si>
  <si>
    <t>super snow</t>
  </si>
  <si>
    <t>SS</t>
  </si>
  <si>
    <t>hipo melanistico</t>
  </si>
  <si>
    <t>bell albino</t>
  </si>
  <si>
    <t>rainwater albino</t>
  </si>
  <si>
    <t>giant</t>
  </si>
  <si>
    <t>paradox</t>
  </si>
  <si>
    <t>x</t>
  </si>
  <si>
    <t>x- tenemos</t>
  </si>
  <si>
    <t>leatherback extra-white</t>
  </si>
  <si>
    <t>leatherback SUNFIRE</t>
  </si>
  <si>
    <t xml:space="preserve"> translucens-ambos ojos eclipse</t>
  </si>
  <si>
    <t>translucens-1 ojo normal-1 ojo eclipse</t>
  </si>
  <si>
    <t>hera</t>
  </si>
  <si>
    <t>zeus</t>
  </si>
  <si>
    <t>afrodita</t>
  </si>
  <si>
    <t>atenea</t>
  </si>
  <si>
    <t>artemisa</t>
  </si>
  <si>
    <t>gea</t>
  </si>
  <si>
    <t>pandora</t>
  </si>
  <si>
    <t>En</t>
  </si>
  <si>
    <t>Ec</t>
  </si>
  <si>
    <t>Le</t>
  </si>
  <si>
    <t>Bl</t>
  </si>
  <si>
    <t>Px</t>
  </si>
  <si>
    <t>Gi</t>
  </si>
  <si>
    <t>juveniles hembras</t>
  </si>
  <si>
    <t>quiste- Ec?</t>
  </si>
  <si>
    <t xml:space="preserve">nova </t>
  </si>
  <si>
    <t>Tr+Ec+En</t>
  </si>
  <si>
    <t>hembra spara reproducir</t>
  </si>
  <si>
    <t>xx</t>
  </si>
  <si>
    <t>cria BB normal</t>
  </si>
  <si>
    <t>para salir 10 de febrero</t>
  </si>
  <si>
    <t>piriapolis</t>
  </si>
  <si>
    <t>sofocada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</si>
  <si>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</si>
  <si>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</si>
  <si>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</si>
  <si>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</si>
  <si>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</si>
  <si>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</si>
  <si>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</si>
  <si>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</si>
  <si>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</si>
  <si>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</si>
  <si>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</si>
  <si>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</si>
  <si>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</si>
  <si>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</si>
  <si>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</si>
  <si>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p255</t>
  </si>
  <si>
    <t>p256</t>
  </si>
  <si>
    <t>p257</t>
  </si>
  <si>
    <t>p258</t>
  </si>
  <si>
    <t>p259</t>
  </si>
  <si>
    <t>p260</t>
  </si>
  <si>
    <t>p261</t>
  </si>
  <si>
    <t>p262</t>
  </si>
  <si>
    <t>p263</t>
  </si>
  <si>
    <t>para salir el 15-feb</t>
  </si>
  <si>
    <t>para salir el 25-feb</t>
  </si>
  <si>
    <t>p264</t>
  </si>
  <si>
    <t>p265</t>
  </si>
  <si>
    <t>p266</t>
  </si>
  <si>
    <t>p267</t>
  </si>
  <si>
    <t>p268</t>
  </si>
  <si>
    <t>p269</t>
  </si>
  <si>
    <t>p270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</si>
  <si>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</si>
  <si>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</si>
  <si>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</si>
  <si>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</si>
  <si>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</si>
  <si>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</si>
  <si>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</si>
  <si>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</si>
  <si>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</si>
  <si>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</si>
  <si>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para salir el 5-marzo</t>
  </si>
  <si>
    <t>pogonita bb un mes.reserva la tuya!</t>
  </si>
  <si>
    <t>Afuega'l Pitu</t>
  </si>
  <si>
    <t>Asturias</t>
  </si>
  <si>
    <t>Graso, fresco o madurado</t>
  </si>
  <si>
    <t>Vaca con o sin aditivo de pimentón, dulce o picante</t>
  </si>
  <si>
    <t>Ligeramente ácido, poco o nada salado, cremoso y bastante seco, en los quesos rojos este sabor se acentúa en fuerte y picante.</t>
  </si>
  <si>
    <t>Beyos</t>
  </si>
  <si>
    <t>Compacto y sin ojos, ligeramente ahumado</t>
  </si>
  <si>
    <t>Vaca, cabra u oveja,  nunca mezcladas</t>
  </si>
  <si>
    <t>Untuoso, mantecoso, pastoso, limpio y persistente, muy rico y equilibrado.</t>
  </si>
  <si>
    <t>Boursin</t>
  </si>
  <si>
    <t>Francia</t>
  </si>
  <si>
    <t>fresco</t>
  </si>
  <si>
    <t>Vaca</t>
  </si>
  <si>
    <t>suave/mediano (es usual condimentarlo con nuez, pimienta, chile, etc.)</t>
  </si>
  <si>
    <t>Brie</t>
  </si>
  <si>
    <t>Pasta cremosa de corteza mohosa</t>
  </si>
  <si>
    <t>Suave y sútil</t>
  </si>
  <si>
    <t>Brie de Meaux</t>
  </si>
  <si>
    <t>Burgos</t>
  </si>
  <si>
    <t>España</t>
  </si>
  <si>
    <t>Fresco</t>
  </si>
  <si>
    <t>Suave</t>
  </si>
  <si>
    <t>Cabrales</t>
  </si>
  <si>
    <t>Azul</t>
  </si>
  <si>
    <t>Leche cruda de vaca o con mezcla de dos o tres clases de leche: vaca, oveja y cabra, en proporción variable según las disponibilidades de cada momento</t>
  </si>
  <si>
    <t>Intenso, equilibrado,  persistente y característico</t>
  </si>
  <si>
    <t>Camembert</t>
  </si>
  <si>
    <t>Pasta blanda, untuosa y homogénea</t>
  </si>
  <si>
    <t>Persistente</t>
  </si>
  <si>
    <t>Casín</t>
  </si>
  <si>
    <t>Duro o semiduro</t>
  </si>
  <si>
    <t>Fuerte y picante.</t>
  </si>
  <si>
    <t>Cheddar</t>
  </si>
  <si>
    <t>Gran Bretaña</t>
  </si>
  <si>
    <t>Duro a semiduro</t>
  </si>
  <si>
    <t>Fuerte que evoluciona con el tiempo</t>
  </si>
  <si>
    <t>Comté</t>
  </si>
  <si>
    <t>Prensado y curado</t>
  </si>
  <si>
    <t>Leche cruda de vaca</t>
  </si>
  <si>
    <t>Fuerte</t>
  </si>
  <si>
    <t>Edam</t>
  </si>
  <si>
    <t>Holanda</t>
  </si>
  <si>
    <t>Pasta semidura presnada</t>
  </si>
  <si>
    <t>Suave, puro y ligeramente salado</t>
  </si>
  <si>
    <t>Emmental</t>
  </si>
  <si>
    <t>Suiza</t>
  </si>
  <si>
    <t>Pasta cocida, semi-dura, prensada y con grandes agujeros</t>
  </si>
  <si>
    <t>Fontina</t>
  </si>
  <si>
    <t>Italia</t>
  </si>
  <si>
    <t>Pasta semicocida elástica</t>
  </si>
  <si>
    <t>Gamoneu</t>
  </si>
  <si>
    <t>Azul ligeramente ahumado</t>
  </si>
  <si>
    <t>Mezcla de vaca, cabra y oveja, en proporción variable según las disponibilidades de cada momento</t>
  </si>
  <si>
    <t>Gorgonzola</t>
  </si>
  <si>
    <t>Intenso</t>
  </si>
  <si>
    <t>Gouda</t>
  </si>
  <si>
    <t>Pasta cocida y prensada</t>
  </si>
  <si>
    <t>Grana-Padanno</t>
  </si>
  <si>
    <t>Curado</t>
  </si>
  <si>
    <t>Gruyère</t>
  </si>
  <si>
    <t>leche entera de vaca</t>
  </si>
  <si>
    <t>Harzer</t>
  </si>
  <si>
    <t>Alemania</t>
  </si>
  <si>
    <t>Semidesnatado</t>
  </si>
  <si>
    <t>Muy fuerte</t>
  </si>
  <si>
    <t>Hebra</t>
  </si>
  <si>
    <t>México</t>
  </si>
  <si>
    <t>Pasta hilada</t>
  </si>
  <si>
    <t>Idiazabal</t>
  </si>
  <si>
    <t>País Vasco/Navarra (España)</t>
  </si>
  <si>
    <t>Pasta prensada, graso,  semicurado a curado</t>
  </si>
  <si>
    <t>Leche cruda de oveja de las razas "Lacha" y "Carranzana"</t>
  </si>
  <si>
    <t>Suave, existe una variedad ahumada</t>
  </si>
  <si>
    <t>Majorero</t>
  </si>
  <si>
    <t>Fuerteventura (España)</t>
  </si>
  <si>
    <t>Semiduro</t>
  </si>
  <si>
    <t>Cabra</t>
  </si>
  <si>
    <t>Suave (fresco) Fuerte (curado)</t>
  </si>
  <si>
    <t>Manchego</t>
  </si>
  <si>
    <t>La Mancha (España</t>
  </si>
  <si>
    <t>Prensado, muy graso</t>
  </si>
  <si>
    <t>Oveja</t>
  </si>
  <si>
    <t>Intenso y característico</t>
  </si>
  <si>
    <t>Mascarpone</t>
  </si>
  <si>
    <t>Maasdam</t>
  </si>
  <si>
    <t>Mozzarella</t>
  </si>
  <si>
    <t>Búfala</t>
  </si>
  <si>
    <t>Palmito</t>
  </si>
  <si>
    <t>Costa Rica</t>
  </si>
  <si>
    <t>Panela</t>
  </si>
  <si>
    <t>Fresco de pasta blanda.</t>
  </si>
  <si>
    <t>Parmesano</t>
  </si>
  <si>
    <t>Curado de pasta dura y cocida.</t>
  </si>
  <si>
    <t>Leche de vaca parcialmente desnata</t>
  </si>
  <si>
    <t>Pecorino Romano</t>
  </si>
  <si>
    <t>Pasta dura</t>
  </si>
  <si>
    <t>Salado</t>
  </si>
  <si>
    <t>Provolone</t>
  </si>
  <si>
    <t>Según variedad, de fuerte a suave</t>
  </si>
  <si>
    <t>Ricotta</t>
  </si>
  <si>
    <t>Requesón</t>
  </si>
  <si>
    <t>Roncal</t>
  </si>
  <si>
    <t>Navarra (España)</t>
  </si>
  <si>
    <t>Pasta prensada, dura y corteza mohosa</t>
  </si>
  <si>
    <t>Roquefort</t>
  </si>
  <si>
    <t>Sasamón</t>
  </si>
  <si>
    <t>Burgos (España)</t>
  </si>
  <si>
    <t>Muy suave</t>
  </si>
  <si>
    <t>La Serena</t>
  </si>
  <si>
    <t>Badajoz (España)</t>
  </si>
  <si>
    <t>Corteza cérea y pasta blanda y untosa</t>
  </si>
  <si>
    <t>Oveja merina</t>
  </si>
  <si>
    <t>Mantecoso, persistente y ligeramente amargo</t>
  </si>
  <si>
    <t>Stilton</t>
  </si>
  <si>
    <t>Tetilla</t>
  </si>
  <si>
    <t>Galicia (España)</t>
  </si>
  <si>
    <t>Corteza dura y textura cremosa</t>
  </si>
  <si>
    <t>Suave ligeramente ácido</t>
  </si>
  <si>
    <t>Urbiés</t>
  </si>
  <si>
    <t>Crema</t>
  </si>
  <si>
    <t>Muy intenso, ácido y picante,</t>
  </si>
  <si>
    <t>?</t>
  </si>
  <si>
    <t>nl</t>
  </si>
  <si>
    <t>macho propuesto</t>
  </si>
  <si>
    <t>Tr</t>
  </si>
  <si>
    <t>Ec oscuro</t>
  </si>
  <si>
    <t>heEc heRA</t>
  </si>
  <si>
    <t>raptor gc</t>
  </si>
  <si>
    <t>raptor jh</t>
  </si>
  <si>
    <t>tr</t>
  </si>
  <si>
    <t>tr escoliosis</t>
  </si>
  <si>
    <t>machos para reproducir</t>
  </si>
  <si>
    <t>hembra que ya ovipuso</t>
  </si>
  <si>
    <t>machos que ya fecundaron</t>
  </si>
  <si>
    <t>hy he PT</t>
  </si>
  <si>
    <t>NL he APTOR</t>
  </si>
  <si>
    <t>he RA-HT oscuro</t>
  </si>
  <si>
    <t>SHT amarilla</t>
  </si>
  <si>
    <t>EC ojo en problemas</t>
  </si>
  <si>
    <t>parejas actuales</t>
  </si>
  <si>
    <t>fecha de junta</t>
  </si>
  <si>
    <t>inmediato</t>
  </si>
  <si>
    <t>px</t>
  </si>
  <si>
    <t>tug snow</t>
  </si>
  <si>
    <t>sg**** pm</t>
  </si>
  <si>
    <t>sunglow****ej</t>
  </si>
  <si>
    <t>sg***ej</t>
  </si>
  <si>
    <t>maxwell</t>
  </si>
  <si>
    <t>ex maxwell</t>
  </si>
  <si>
    <t>Ec amarillo****</t>
  </si>
  <si>
    <t>Ec snake eye</t>
  </si>
  <si>
    <t>emerine*****-het RA</t>
  </si>
  <si>
    <t>RA- snake eye</t>
  </si>
  <si>
    <t>SHT het RA</t>
  </si>
  <si>
    <t>SHT het RA ****</t>
  </si>
  <si>
    <t>Tr stripped</t>
  </si>
  <si>
    <t>Tr cruz</t>
  </si>
  <si>
    <t>recuperados full 100%</t>
  </si>
  <si>
    <t>en observacion</t>
  </si>
  <si>
    <t>retencion extrema de muda</t>
  </si>
  <si>
    <t>penelopo</t>
  </si>
  <si>
    <t>saludable pero pestaña rara</t>
  </si>
  <si>
    <t>jose crespi</t>
  </si>
  <si>
    <t>ana graciela grosso</t>
  </si>
  <si>
    <t>animalandia</t>
  </si>
  <si>
    <t>parana caro rubio</t>
  </si>
  <si>
    <t>acuario genesis rosario</t>
  </si>
  <si>
    <t>fecha</t>
  </si>
  <si>
    <t>paralisis manos delanteras</t>
  </si>
  <si>
    <t>tumor abdominal</t>
  </si>
  <si>
    <t>p281</t>
  </si>
  <si>
    <t>p282</t>
  </si>
  <si>
    <t>p283</t>
  </si>
  <si>
    <t>p284</t>
  </si>
  <si>
    <t>p285</t>
  </si>
  <si>
    <t>p286</t>
  </si>
  <si>
    <t>p287</t>
  </si>
  <si>
    <t>p288</t>
  </si>
  <si>
    <t>p289</t>
  </si>
  <si>
    <t>p290</t>
  </si>
  <si>
    <t>pogonita bb leatherback sunfire</t>
  </si>
  <si>
    <t>Henna</t>
  </si>
  <si>
    <t>Heikki</t>
  </si>
  <si>
    <t>Maki</t>
  </si>
  <si>
    <t>Risto</t>
  </si>
  <si>
    <t>Anneli</t>
  </si>
  <si>
    <t>Lumi</t>
  </si>
  <si>
    <t>Taimi</t>
  </si>
  <si>
    <t>Neida</t>
  </si>
  <si>
    <t>Annelise</t>
  </si>
  <si>
    <t>Ulrik</t>
  </si>
  <si>
    <t>para salir el 5-abril</t>
  </si>
  <si>
    <t>rosario del tala</t>
  </si>
  <si>
    <t>???????</t>
  </si>
  <si>
    <t>pogonita super orange</t>
  </si>
  <si>
    <t>pogonita bb hipotranslucens  snow con green-head-between-eyes .</t>
  </si>
  <si>
    <t>pòginta extra orange</t>
  </si>
  <si>
    <t>pogonita bb</t>
  </si>
  <si>
    <r>
      <t>Esteban Campesi</t>
    </r>
    <r>
      <rPr>
        <sz val="10"/>
        <color rgb="FF000000"/>
        <rFont val="Arial"/>
        <family val="2"/>
      </rPr>
      <t> </t>
    </r>
    <r>
      <rPr>
        <sz val="10"/>
        <color rgb="FF555555"/>
        <rFont val="Arial"/>
        <family val="2"/>
      </rPr>
      <t>&lt;estebancampesi@hotmail.com&gt;</t>
    </r>
  </si>
  <si>
    <t>brian zimerman /ivan</t>
  </si>
  <si>
    <t>p291</t>
  </si>
  <si>
    <t xml:space="preserve">pogonita bebe </t>
  </si>
  <si>
    <t>para salir el 5-mayo</t>
  </si>
  <si>
    <t>retencion gerenal de muda</t>
  </si>
  <si>
    <t>mica pilar</t>
  </si>
  <si>
    <t>87grs al 14 -abr-2017</t>
  </si>
  <si>
    <t>70grs al 14 abr -2017</t>
  </si>
  <si>
    <t>BB high yellow</t>
  </si>
  <si>
    <t>ragnar</t>
  </si>
  <si>
    <t>siggy haraldson</t>
  </si>
  <si>
    <t>loki</t>
  </si>
  <si>
    <t>Gyda</t>
  </si>
  <si>
    <t>Athelstan</t>
  </si>
  <si>
    <t>aj</t>
  </si>
  <si>
    <t>BB (paradox x normal)</t>
  </si>
  <si>
    <t>floki</t>
  </si>
  <si>
    <t>gcaldas</t>
  </si>
  <si>
    <t>p292</t>
  </si>
  <si>
    <t>munchis</t>
  </si>
  <si>
    <t>papalote</t>
  </si>
  <si>
    <t>t rex la plata</t>
  </si>
  <si>
    <t>vane cardozo</t>
  </si>
  <si>
    <t>abril nqn</t>
  </si>
  <si>
    <t>mascotas khan dario</t>
  </si>
  <si>
    <t>,</t>
  </si>
  <si>
    <t>pogonita bb leatherback sunfire-super red</t>
  </si>
  <si>
    <t>pogonita bb-white</t>
  </si>
  <si>
    <t>pogonita bb white</t>
  </si>
  <si>
    <t>alan cardales</t>
  </si>
  <si>
    <t>pogonita bb-hipotranslucens</t>
  </si>
  <si>
    <t>alexander   10may</t>
  </si>
  <si>
    <t>mica reynoso-reservada</t>
  </si>
  <si>
    <t>german marinero</t>
  </si>
  <si>
    <t>Hermann Salazar</t>
  </si>
  <si>
    <t>pogonita bebe -super red</t>
  </si>
  <si>
    <t>pogonita bb--translucens</t>
  </si>
  <si>
    <t>santiago akrich neuquen</t>
  </si>
  <si>
    <t>QEPD</t>
  </si>
  <si>
    <t>gecko enigma juvenil</t>
  </si>
  <si>
    <t>SHT enigma</t>
  </si>
  <si>
    <t>pogonita bb sunfire</t>
  </si>
  <si>
    <t xml:space="preserve">pogonita bb </t>
  </si>
  <si>
    <t>helga</t>
  </si>
  <si>
    <t>agro 80 en consignacion</t>
  </si>
  <si>
    <t>reservada nicolas san</t>
  </si>
  <si>
    <t>fabiana barone</t>
  </si>
  <si>
    <t>p301</t>
  </si>
  <si>
    <t>p302</t>
  </si>
  <si>
    <t>p303</t>
  </si>
  <si>
    <t>p304</t>
  </si>
  <si>
    <t>p305</t>
  </si>
  <si>
    <t>p306</t>
  </si>
  <si>
    <t>p307</t>
  </si>
  <si>
    <t>p308</t>
  </si>
  <si>
    <t>p309</t>
  </si>
  <si>
    <t>p310</t>
  </si>
  <si>
    <t>p311</t>
  </si>
  <si>
    <t>p312</t>
  </si>
  <si>
    <t>p313</t>
  </si>
  <si>
    <t>para salir el 1 de julio 2017</t>
  </si>
  <si>
    <t>para salir el 1 de julio 2018</t>
  </si>
  <si>
    <t>para salir el 1 de julio 2019</t>
  </si>
  <si>
    <t>para salir el 1 de julio 2020</t>
  </si>
  <si>
    <t>para salir el 1 de julio 2021</t>
  </si>
  <si>
    <t>para salir el 1 de julio 2022</t>
  </si>
  <si>
    <t>para salir el 1 de julio 2023</t>
  </si>
  <si>
    <t>para salir el 1 de julio 2024</t>
  </si>
  <si>
    <t>para salir el 1 de julio 2025</t>
  </si>
  <si>
    <t>para salir el 1 de julio 2026</t>
  </si>
  <si>
    <t>para salir el 1 de julio 2027</t>
  </si>
  <si>
    <t>para salir el 1 de julio 2028</t>
  </si>
  <si>
    <t>para salir el 1 de julio 2029</t>
  </si>
  <si>
    <t>luca gecko</t>
  </si>
  <si>
    <t>emma lee</t>
  </si>
  <si>
    <t>reservada 1000$ 16 junio ema lee</t>
  </si>
  <si>
    <t>p293</t>
  </si>
  <si>
    <t>luciano y denise</t>
  </si>
  <si>
    <t>20 de junio</t>
  </si>
  <si>
    <t>dementohor@gmail.com</t>
  </si>
  <si>
    <t>ojitos</t>
  </si>
  <si>
    <t>mendoab</t>
  </si>
  <si>
    <t>sislio coesa</t>
  </si>
  <si>
    <t>high yellow ALBINa</t>
  </si>
  <si>
    <t>johana san miguel 21jun</t>
  </si>
  <si>
    <t>francisco wp reservada</t>
  </si>
  <si>
    <t>marcelo cuff y mariana del valle palacios (amigos santi ataide cba)</t>
  </si>
  <si>
    <t>GIANT ALBINO - 100grs</t>
  </si>
  <si>
    <t>maxwell, el gecko mas gordo de la historia  argentina 120grs</t>
  </si>
  <si>
    <t>facundo acuario mendoza</t>
  </si>
  <si>
    <t>nestor mansilla</t>
  </si>
  <si>
    <t>maria sol fb</t>
  </si>
  <si>
    <t>nicolas bucking</t>
  </si>
  <si>
    <t>santi caab</t>
  </si>
  <si>
    <t>eclipse (ojoS snake)-87grs /11-ago-2017</t>
  </si>
  <si>
    <t>eclipse (snake eye)/ 106grs 11-ago-2017</t>
  </si>
  <si>
    <t>eclipse (ojo normal + ojo total eclipse), 96grs al 11 ago 2017</t>
  </si>
  <si>
    <t>mack snow- 95grs al 11 ago 2017</t>
  </si>
  <si>
    <t>santi ataiode cba+</t>
  </si>
  <si>
    <t>juan martins</t>
  </si>
  <si>
    <t>mostraciones solo de miercoles y viernes previa cita, whastap 116978-5819</t>
  </si>
  <si>
    <t>Matis &lt;elmaildemati@gmail.com&gt;</t>
  </si>
  <si>
    <t>Ariel Sale &lt;saleariels@gmail.com&gt;</t>
  </si>
  <si>
    <t>seriel</t>
  </si>
  <si>
    <t>RENATO SALTACHIN</t>
  </si>
  <si>
    <t>FERNANDO BALIETTI</t>
  </si>
  <si>
    <t>massy acuamanus</t>
  </si>
  <si>
    <t>en pareja con</t>
  </si>
  <si>
    <t>H. 1230</t>
  </si>
  <si>
    <t>H,1073</t>
  </si>
  <si>
    <t>M,1135</t>
  </si>
  <si>
    <t>H,1259</t>
  </si>
  <si>
    <t>M,1224 ENIGMA</t>
  </si>
  <si>
    <t>H,1222</t>
  </si>
  <si>
    <t>M.1188- ENIGMA</t>
  </si>
  <si>
    <t>M,1233 ECLIPSE</t>
  </si>
  <si>
    <t>H,1229</t>
  </si>
  <si>
    <t>M,1171</t>
  </si>
  <si>
    <t>H.1208</t>
  </si>
  <si>
    <t>H,1178</t>
  </si>
  <si>
    <t>M,1227-ECLIPSE</t>
  </si>
  <si>
    <t>H,1150</t>
  </si>
  <si>
    <t>M,1136</t>
  </si>
  <si>
    <t>H,1101</t>
  </si>
  <si>
    <t>carlos amesud whastap  --Karliitooxz Carp gmail</t>
  </si>
  <si>
    <t>alejandro mercadolibre kit wp</t>
  </si>
  <si>
    <t>hipo trans orange</t>
  </si>
  <si>
    <t>emanuel caggiano</t>
  </si>
  <si>
    <t>facundo acuario menzoza</t>
  </si>
  <si>
    <t>abigail payeta sta fe</t>
  </si>
  <si>
    <t>mascotas khan d masoero</t>
  </si>
  <si>
    <t>Patricio Testolin
Foto del perfil de Patricio Testolin
testolinp@gmail.com
R/GA</t>
  </si>
  <si>
    <t>macho albino en cruz (en el lomo)</t>
  </si>
  <si>
    <t>geckos sin cargo comprando kit completo--- 1212, 1206, 1173, 1171.</t>
  </si>
  <si>
    <t>pogonita leatherback orange</t>
  </si>
  <si>
    <t>pogonita bb sunfire-green</t>
  </si>
  <si>
    <t>Mariana Galeto y Franco</t>
  </si>
  <si>
    <t>Centro Pet</t>
  </si>
  <si>
    <t>T rex</t>
  </si>
  <si>
    <t>eclosión (fecha  - X / fase)</t>
  </si>
  <si>
    <t>H1073</t>
  </si>
  <si>
    <t>M1135</t>
  </si>
  <si>
    <t>H1101</t>
  </si>
  <si>
    <t>H1122</t>
  </si>
  <si>
    <t>M1188</t>
  </si>
  <si>
    <t>H1150</t>
  </si>
  <si>
    <t>M1162</t>
  </si>
  <si>
    <t>H1230</t>
  </si>
  <si>
    <t>M1171</t>
  </si>
  <si>
    <t>H1208</t>
  </si>
  <si>
    <t>M1227</t>
  </si>
  <si>
    <t>H1178</t>
  </si>
  <si>
    <t>M1224</t>
  </si>
  <si>
    <t>H1259</t>
  </si>
  <si>
    <t>M1233</t>
  </si>
  <si>
    <t>H1229</t>
  </si>
  <si>
    <t>Fases</t>
  </si>
  <si>
    <t>matii williams fb---maaty.g@outlook.com</t>
  </si>
  <si>
    <t>quimili luna</t>
  </si>
  <si>
    <t>pogonita sunfire leatherback cc</t>
  </si>
  <si>
    <t>pogonita bebe  cc</t>
  </si>
  <si>
    <t>pogonita bebe cc</t>
  </si>
  <si>
    <t>soltyriver</t>
  </si>
  <si>
    <t>fabian wp mercadolibre</t>
  </si>
  <si>
    <t>nro</t>
  </si>
  <si>
    <t>nacimiento</t>
  </si>
  <si>
    <t>fecha 1</t>
  </si>
  <si>
    <t>fecha 2</t>
  </si>
  <si>
    <t>p07</t>
  </si>
  <si>
    <t>p09</t>
  </si>
  <si>
    <t>p01</t>
  </si>
  <si>
    <t>p06</t>
  </si>
  <si>
    <t>p32</t>
  </si>
  <si>
    <t>p08</t>
  </si>
  <si>
    <t>p16</t>
  </si>
  <si>
    <t>p05</t>
  </si>
  <si>
    <t>Ezequiel S</t>
  </si>
  <si>
    <t>carla Bateman</t>
  </si>
  <si>
    <t>p152 ( no p69)</t>
  </si>
  <si>
    <t>pablo spaletti</t>
  </si>
  <si>
    <t>ex.M.1162</t>
  </si>
  <si>
    <t>ex-M,1212-RAPTOR</t>
  </si>
  <si>
    <t>pogonita juvenil</t>
  </si>
  <si>
    <t>pogonita juvenil leatherback sunfire</t>
  </si>
  <si>
    <t>pogonita juvenil--translucens</t>
  </si>
  <si>
    <t>pogonita juvenil-hipotranslucens</t>
  </si>
  <si>
    <t xml:space="preserve">stripped </t>
  </si>
  <si>
    <t>M1224 // ex-M,1212-RAPTOR</t>
  </si>
  <si>
    <t>H1101 // H,1259</t>
  </si>
  <si>
    <t>h1253</t>
  </si>
  <si>
    <t>m1206</t>
  </si>
  <si>
    <t>m1120</t>
  </si>
  <si>
    <t>h1041</t>
  </si>
  <si>
    <t>h1150 paradox</t>
  </si>
  <si>
    <t>m1172  /  ex-M,1136</t>
  </si>
  <si>
    <t>h1130</t>
  </si>
  <si>
    <t>m1187</t>
  </si>
  <si>
    <t>h1252</t>
  </si>
  <si>
    <t>m1173</t>
  </si>
  <si>
    <t>h1113</t>
  </si>
  <si>
    <t>m1220</t>
  </si>
  <si>
    <t>¿hembra?</t>
  </si>
  <si>
    <t>santi ataide</t>
  </si>
  <si>
    <t>centro pet 19 nov</t>
  </si>
  <si>
    <t>m enigma- ex.M.1162</t>
  </si>
  <si>
    <t>H,1222  //  h1230</t>
  </si>
  <si>
    <t>M1120</t>
  </si>
  <si>
    <t>H1041</t>
  </si>
  <si>
    <t>10 oct   (1)</t>
  </si>
  <si>
    <t>12 oct   (2)</t>
  </si>
  <si>
    <t>24 oct    (1)</t>
  </si>
  <si>
    <t>09 nov  (1)</t>
  </si>
  <si>
    <t>01 nov  (1)</t>
  </si>
  <si>
    <t>24 nov   (2)</t>
  </si>
  <si>
    <t>M1220</t>
  </si>
  <si>
    <t>H1113</t>
  </si>
  <si>
    <t>M1187</t>
  </si>
  <si>
    <t>H1130</t>
  </si>
  <si>
    <t>M1172</t>
  </si>
  <si>
    <t>M1173</t>
  </si>
  <si>
    <t>H1252</t>
  </si>
  <si>
    <t>M1206</t>
  </si>
  <si>
    <t>H1253</t>
  </si>
  <si>
    <t>09 nov   (1)</t>
  </si>
  <si>
    <t>X</t>
  </si>
  <si>
    <t>MACHO VENDIDO</t>
  </si>
  <si>
    <t>Alberto calvo</t>
  </si>
  <si>
    <t>matias nahuel fb</t>
  </si>
  <si>
    <t>santiago akrich neuken</t>
  </si>
  <si>
    <t>teo gay</t>
  </si>
  <si>
    <t>santiago eiroa</t>
  </si>
  <si>
    <t>patacona</t>
  </si>
  <si>
    <t>separada</t>
  </si>
  <si>
    <t>seleccionados en verde, geckos sin cargo con la compra del kit. En caso de elegir otro se descuenta 2000$ con la compra del kit. No se venden geckos sin kit completo.</t>
  </si>
  <si>
    <t>santiago caab</t>
  </si>
  <si>
    <t>,,,13 jun</t>
  </si>
  <si>
    <t>lucas delloro</t>
  </si>
  <si>
    <t>mariel jaggoe  23 jun 2018</t>
  </si>
  <si>
    <t>p314</t>
  </si>
  <si>
    <t>p315</t>
  </si>
  <si>
    <t>p316</t>
  </si>
  <si>
    <t>p317</t>
  </si>
  <si>
    <t>pogonita bebe mezcla de sunfire * leatherback</t>
  </si>
  <si>
    <t>Mbapé</t>
  </si>
  <si>
    <t>umtiti</t>
  </si>
  <si>
    <t>Matuidi</t>
  </si>
  <si>
    <t>Griezmann</t>
  </si>
  <si>
    <t>Dembelè</t>
  </si>
  <si>
    <t>Pavard</t>
  </si>
  <si>
    <t>Pogba</t>
  </si>
  <si>
    <t>ignacio guaita cordoba capital wp   11 julio</t>
  </si>
  <si>
    <t>gabifontana@yahoo.com.ar  capilla del monte  12 julio</t>
  </si>
  <si>
    <t>tito mar del plata</t>
  </si>
  <si>
    <t>Cintia Servett</t>
  </si>
  <si>
    <t>reservada maca angelemmo</t>
  </si>
  <si>
    <t>lecopa</t>
  </si>
  <si>
    <t>9-ago    franco mar de ajo wp</t>
  </si>
  <si>
    <t>el arca sebastian</t>
  </si>
  <si>
    <t>pareja nueva</t>
  </si>
  <si>
    <t>m1211</t>
  </si>
  <si>
    <t>h1073</t>
  </si>
  <si>
    <t>h1229</t>
  </si>
  <si>
    <t>m1171</t>
  </si>
  <si>
    <t>m1041</t>
  </si>
  <si>
    <t>h1122/h1150</t>
  </si>
  <si>
    <t>m1188</t>
  </si>
  <si>
    <t>lineas de sangre: PM pepe molina, spa: sandra penelope amparo; RP ruben peña veterinario; DR daniel del rojo; GB: linea original sunfire gabriel becerra - san isidro</t>
  </si>
  <si>
    <t>F24(T)  - D coriaceo</t>
  </si>
  <si>
    <t>F21- p-TESTUDINA</t>
  </si>
  <si>
    <t>(t) QUELONIa</t>
  </si>
  <si>
    <t>maca</t>
  </si>
  <si>
    <t>p331</t>
  </si>
  <si>
    <t>p332</t>
  </si>
  <si>
    <t>p333</t>
  </si>
  <si>
    <t>p334</t>
  </si>
  <si>
    <t>p335</t>
  </si>
  <si>
    <t>p336</t>
  </si>
  <si>
    <t>p337</t>
  </si>
  <si>
    <t>p338</t>
  </si>
  <si>
    <t>p339</t>
  </si>
  <si>
    <t>p340</t>
  </si>
  <si>
    <t>pogonita bebe</t>
  </si>
  <si>
    <t>astrolabio</t>
  </si>
  <si>
    <t>pelorus</t>
  </si>
  <si>
    <t>ampolleta</t>
  </si>
  <si>
    <t>ballestilla</t>
  </si>
  <si>
    <t>kamal</t>
  </si>
  <si>
    <t>sextante</t>
  </si>
  <si>
    <t>nocturlabio</t>
  </si>
  <si>
    <t>brujula</t>
  </si>
  <si>
    <t>compass</t>
  </si>
  <si>
    <t>sonda</t>
  </si>
  <si>
    <t>p401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</si>
  <si>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</si>
  <si>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</si>
  <si>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</si>
  <si>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</si>
  <si>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</si>
  <si>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</si>
  <si>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</si>
  <si>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</si>
  <si>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</si>
  <si>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pogonita cruza leatherback sunfire</t>
  </si>
  <si>
    <t xml:space="preserve">alfa </t>
  </si>
  <si>
    <t>beta</t>
  </si>
  <si>
    <t>gamma</t>
  </si>
  <si>
    <t>epsilon</t>
  </si>
  <si>
    <t>pogonita cruza leatherback x normal white</t>
  </si>
  <si>
    <t>p411</t>
  </si>
  <si>
    <t>p412</t>
  </si>
  <si>
    <t>p413</t>
  </si>
  <si>
    <t>pogonita sunfire</t>
  </si>
  <si>
    <t>drogon</t>
  </si>
  <si>
    <t>viserion</t>
  </si>
  <si>
    <t>rhaegal</t>
  </si>
  <si>
    <t>Daenerys Targaryen</t>
  </si>
  <si>
    <t>jon snow</t>
  </si>
  <si>
    <t>khal drogo</t>
  </si>
  <si>
    <t>arya stark</t>
  </si>
  <si>
    <t>p414</t>
  </si>
  <si>
    <t>p415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</si>
  <si>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</si>
  <si>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</si>
  <si>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</si>
  <si>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</si>
  <si>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</si>
  <si>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</si>
  <si>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</si>
  <si>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</si>
  <si>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</si>
  <si>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cercei lannister</t>
  </si>
  <si>
    <t>sansa stark</t>
  </si>
  <si>
    <t>joffrey baratheon</t>
  </si>
  <si>
    <t>petyr baelish (littlle finger)</t>
  </si>
  <si>
    <t>santiago curth berazategui</t>
  </si>
  <si>
    <t>margaery tyrell</t>
  </si>
  <si>
    <t>jaime lannister</t>
  </si>
  <si>
    <t>jorah mormot</t>
  </si>
  <si>
    <t>brienne de tarth</t>
  </si>
  <si>
    <t>melisandre</t>
  </si>
  <si>
    <t>theon greyjoy</t>
  </si>
  <si>
    <t>plantel de pogonas</t>
  </si>
  <si>
    <t>p02 M</t>
  </si>
  <si>
    <t>terrarios C 5+1</t>
  </si>
  <si>
    <t>p192 H</t>
  </si>
  <si>
    <t>p05 M</t>
  </si>
  <si>
    <t>p91 H</t>
  </si>
  <si>
    <t>p147 M</t>
  </si>
  <si>
    <t>P01 H</t>
  </si>
  <si>
    <t>terrarios chicos C</t>
  </si>
  <si>
    <t>p24 H</t>
  </si>
  <si>
    <t>P07(flaca)</t>
  </si>
  <si>
    <t>p09 H</t>
  </si>
  <si>
    <t>p309 H</t>
  </si>
  <si>
    <t>p262M</t>
  </si>
  <si>
    <t>p293 H</t>
  </si>
  <si>
    <t>p138 M</t>
  </si>
  <si>
    <t>p08 H</t>
  </si>
  <si>
    <t>p93 M</t>
  </si>
  <si>
    <t>p222 H paralysis</t>
  </si>
  <si>
    <t>p288 H</t>
  </si>
  <si>
    <t>P152 H</t>
  </si>
  <si>
    <t>p221 H</t>
  </si>
  <si>
    <t>contrafrente</t>
  </si>
  <si>
    <t>p264 M</t>
  </si>
  <si>
    <t>p06 H</t>
  </si>
  <si>
    <t>p32 M</t>
  </si>
  <si>
    <t>p223 H ***</t>
  </si>
  <si>
    <t>*** descalcificacion???</t>
  </si>
  <si>
    <t>p146 h ***</t>
  </si>
  <si>
    <t>p 208 h</t>
  </si>
  <si>
    <t>p92 H ***</t>
  </si>
  <si>
    <t>seleccionadas para cria</t>
  </si>
  <si>
    <t>en reproduccion este año</t>
  </si>
  <si>
    <t>convalescentes</t>
  </si>
  <si>
    <t>p200</t>
  </si>
  <si>
    <t>nota</t>
  </si>
  <si>
    <t>fertil</t>
  </si>
  <si>
    <t>ovipuso?, no nacio -</t>
  </si>
  <si>
    <t>ovi(x2)- desc infl</t>
  </si>
  <si>
    <t>desc infl</t>
  </si>
  <si>
    <t>no ovipuso</t>
  </si>
  <si>
    <t>puso x 100 -no ovipone</t>
  </si>
  <si>
    <t>ovipuesta cronica-flaca</t>
  </si>
  <si>
    <t>virgen</t>
  </si>
  <si>
    <t>virgenes reservadas</t>
  </si>
  <si>
    <t>virgen macho</t>
  </si>
  <si>
    <t>virgen X-X-X reservado</t>
  </si>
  <si>
    <t>paralisis</t>
  </si>
  <si>
    <t>macho -no fecundo x1</t>
  </si>
  <si>
    <t>hembra-ovipusox 30 partenogenesis</t>
  </si>
  <si>
    <t>macho no fecundo</t>
  </si>
  <si>
    <t>tuvo x 20- infl desc</t>
  </si>
  <si>
    <t>p231 h</t>
  </si>
  <si>
    <t>macho virgen</t>
  </si>
  <si>
    <t>codos</t>
  </si>
  <si>
    <t>short hands</t>
  </si>
  <si>
    <t>RRPP</t>
  </si>
  <si>
    <t>total</t>
  </si>
  <si>
    <t>agustin san cristobal wp</t>
  </si>
  <si>
    <t>Andres Bisio &lt;andresbisio@hotmail.com</t>
  </si>
  <si>
    <t>daniel del rojo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</si>
</sst>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&quot;$&quot;\ #,##0"/>
    <numFmt numFmtId="166" formatCode="[$$-1009]#,##0"/>
    <numFmt numFmtId="167" formatCode="0.0"/>
    <numFmt numFmtId="168" formatCode="[$$-1004]#,##0"/>
    <numFmt numFmtId="169" formatCode="d\-mm\-yy;@"/>
    <numFmt numFmtId="170" formatCode="[$-413]mmmmm\-yy;@"/>
  </numFmts>
  <fonts count="10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9"/>
      <name val="Bauhaus 93"/>
      <family val="5"/>
    </font>
    <font>
      <i/>
      <sz val="9"/>
      <color indexed="63"/>
      <name val="Bauhaus 93"/>
      <family val="5"/>
    </font>
    <font>
      <b/>
      <i/>
      <sz val="9"/>
      <name val="Bauhaus 93"/>
      <family val="5"/>
    </font>
    <font>
      <b/>
      <sz val="9"/>
      <name val="Arial"/>
      <family val="2"/>
    </font>
    <font>
      <sz val="9"/>
      <name val="Bauhaus 93"/>
      <family val="5"/>
    </font>
    <font>
      <sz val="12"/>
      <name val="Arial"/>
      <family val="2"/>
    </font>
    <font>
      <sz val="18"/>
      <name val="Arial"/>
      <family val="2"/>
    </font>
    <font>
      <b/>
      <u/>
      <sz val="10"/>
      <color indexed="12"/>
      <name val="Arial"/>
      <family val="2"/>
    </font>
    <font>
      <b/>
      <sz val="10"/>
      <color rgb="FFFF0000"/>
      <name val="Arial"/>
      <family val="2"/>
    </font>
    <font>
      <u/>
      <sz val="20"/>
      <color indexed="12"/>
      <name val="Arial"/>
      <family val="2"/>
    </font>
    <font>
      <sz val="20"/>
      <name val="Arial"/>
      <family val="2"/>
    </font>
    <font>
      <b/>
      <u/>
      <sz val="2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10"/>
      <color theme="1"/>
      <name val="Arial"/>
      <family val="2"/>
    </font>
    <font>
      <sz val="8"/>
      <name val="Bauhaus 93"/>
      <family val="5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Calibri"/>
      <family val="2"/>
    </font>
    <font>
      <b/>
      <sz val="10"/>
      <color rgb="FFFF99FF"/>
      <name val="Arial"/>
      <family val="2"/>
    </font>
    <font>
      <b/>
      <sz val="12"/>
      <color theme="1"/>
      <name val="Aparajita"/>
      <family val="2"/>
    </font>
    <font>
      <b/>
      <sz val="6"/>
      <color theme="1"/>
      <name val="Arial"/>
      <family val="2"/>
    </font>
    <font>
      <b/>
      <sz val="9"/>
      <color theme="1"/>
      <name val="Bauhaus 93"/>
      <family val="5"/>
    </font>
    <font>
      <b/>
      <sz val="8"/>
      <color theme="1"/>
      <name val="Bauhaus 93"/>
      <family val="5"/>
    </font>
    <font>
      <b/>
      <sz val="18"/>
      <name val="Arial"/>
      <family val="2"/>
    </font>
    <font>
      <b/>
      <sz val="12"/>
      <name val="Aparajita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u/>
      <sz val="10"/>
      <name val="Arial"/>
      <family val="2"/>
    </font>
    <font>
      <b/>
      <sz val="9"/>
      <name val="Calibri"/>
      <family val="2"/>
    </font>
    <font>
      <b/>
      <sz val="5"/>
      <name val="Arial"/>
      <family val="2"/>
    </font>
    <font>
      <b/>
      <sz val="6"/>
      <name val="Arial"/>
      <family val="2"/>
    </font>
    <font>
      <b/>
      <sz val="9"/>
      <name val="Bauhaus 93"/>
      <family val="5"/>
    </font>
    <font>
      <b/>
      <sz val="8"/>
      <name val="Bauhaus 93"/>
      <family val="5"/>
    </font>
    <font>
      <b/>
      <sz val="20"/>
      <name val="Arial"/>
      <family val="2"/>
    </font>
    <font>
      <b/>
      <u/>
      <sz val="2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2"/>
      <name val="Aparajita"/>
      <family val="2"/>
    </font>
    <font>
      <b/>
      <u/>
      <sz val="10"/>
      <name val="Algerian"/>
      <family val="5"/>
    </font>
    <font>
      <sz val="11"/>
      <color rgb="FF000000"/>
      <name val="Arial"/>
      <family val="2"/>
    </font>
    <font>
      <b/>
      <sz val="16"/>
      <name val="Aparajita"/>
      <family val="2"/>
    </font>
    <font>
      <b/>
      <sz val="8"/>
      <color rgb="FFFF0000"/>
      <name val="Arial"/>
      <family val="2"/>
    </font>
    <font>
      <b/>
      <u/>
      <sz val="36"/>
      <name val="Arial"/>
      <family val="2"/>
    </font>
    <font>
      <b/>
      <sz val="24"/>
      <name val="Arial"/>
      <family val="2"/>
    </font>
    <font>
      <u/>
      <sz val="10"/>
      <color theme="1"/>
      <name val="Arial"/>
      <family val="2"/>
    </font>
    <font>
      <b/>
      <sz val="18"/>
      <name val="Bauhaus 93"/>
      <family val="5"/>
    </font>
    <font>
      <b/>
      <sz val="26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6"/>
      <name val="Arial"/>
      <family val="2"/>
    </font>
    <font>
      <sz val="6"/>
      <name val="Arial"/>
      <family val="2"/>
    </font>
    <font>
      <sz val="24"/>
      <name val="Arial"/>
      <family val="2"/>
    </font>
    <font>
      <b/>
      <sz val="24"/>
      <color theme="1"/>
      <name val="Arial"/>
      <family val="2"/>
    </font>
    <font>
      <b/>
      <sz val="24"/>
      <name val="Calibri"/>
      <family val="2"/>
    </font>
    <font>
      <sz val="20"/>
      <color rgb="FFFF0000"/>
      <name val="Arial"/>
      <family val="2"/>
    </font>
    <font>
      <b/>
      <u/>
      <sz val="20"/>
      <color theme="1"/>
      <name val="Arial"/>
      <family val="2"/>
    </font>
    <font>
      <u/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u/>
      <sz val="26"/>
      <color indexed="12"/>
      <name val="Arial"/>
      <family val="2"/>
    </font>
    <font>
      <sz val="26"/>
      <name val="Arial"/>
      <family val="2"/>
    </font>
    <font>
      <b/>
      <u/>
      <sz val="26"/>
      <name val="Arial"/>
      <family val="2"/>
    </font>
    <font>
      <b/>
      <sz val="36"/>
      <color rgb="FFFF0000"/>
      <name val="Arial"/>
      <family val="2"/>
    </font>
    <font>
      <b/>
      <sz val="36"/>
      <color theme="1"/>
      <name val="Arial"/>
      <family val="2"/>
    </font>
    <font>
      <b/>
      <sz val="36"/>
      <name val="Bauhaus 93"/>
      <family val="5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sz val="10"/>
      <color rgb="FF555555"/>
      <name val="Arial"/>
      <family val="2"/>
    </font>
    <font>
      <sz val="16"/>
      <name val="Arial"/>
      <family val="2"/>
    </font>
    <font>
      <u/>
      <sz val="12"/>
      <name val="Arial"/>
      <family val="2"/>
    </font>
    <font>
      <sz val="10"/>
      <color rgb="FFFF99FF"/>
      <name val="Arial"/>
      <family val="2"/>
    </font>
    <font>
      <sz val="14"/>
      <name val="Arial"/>
      <family val="2"/>
    </font>
    <font>
      <strike/>
      <sz val="16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000000"/>
      <name val="Segoe U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6"/>
      <name val="Bauhaus 93"/>
      <family val="5"/>
    </font>
    <font>
      <b/>
      <u/>
      <sz val="16"/>
      <name val="Arial"/>
      <family val="2"/>
    </font>
    <font>
      <b/>
      <i/>
      <sz val="16"/>
      <name val="Bauhaus 93"/>
      <family val="5"/>
    </font>
    <font>
      <b/>
      <sz val="20"/>
      <color theme="1"/>
      <name val="Arial"/>
      <family val="2"/>
    </font>
    <font>
      <i/>
      <sz val="26"/>
      <name val="Bauhaus 93"/>
      <family val="5"/>
    </font>
    <font>
      <b/>
      <i/>
      <sz val="26"/>
      <name val="Bauhaus 93"/>
      <family val="5"/>
    </font>
    <font>
      <i/>
      <sz val="26"/>
      <color theme="1"/>
      <name val="Bauhaus 93"/>
      <family val="5"/>
    </font>
    <font>
      <b/>
      <i/>
      <u/>
      <sz val="26"/>
      <name val="Bauhaus 93"/>
      <family val="5"/>
    </font>
    <font>
      <b/>
      <i/>
      <u/>
      <sz val="26"/>
      <color theme="1"/>
      <name val="Bauhaus 93"/>
      <family val="5"/>
    </font>
    <font>
      <b/>
      <sz val="11"/>
      <color rgb="FF000000"/>
      <name val="Arial"/>
      <family val="2"/>
    </font>
    <font>
      <strike/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C85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/>
      <right style="medium">
        <color rgb="FFC6C6C6"/>
      </right>
      <top style="medium">
        <color indexed="64"/>
      </top>
      <bottom style="medium">
        <color indexed="64"/>
      </bottom>
      <diagonal/>
    </border>
    <border>
      <left/>
      <right style="medium">
        <color rgb="FFC6C6C6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3" fillId="0" borderId="0" applyFont="0" applyFill="0" applyBorder="0" applyAlignment="0" applyProtection="0"/>
  </cellStyleXfs>
  <cellXfs count="1876">
    <xf numFmtId="0" fontId="0" fillId="0" borderId="0" xfId="0"/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0" xfId="0" applyFill="1"/>
    <xf numFmtId="0" fontId="2" fillId="0" borderId="9" xfId="0" applyFont="1" applyBorder="1"/>
    <xf numFmtId="0" fontId="5" fillId="3" borderId="9" xfId="0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5" fontId="6" fillId="3" borderId="0" xfId="0" applyNumberFormat="1" applyFont="1" applyFill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0" fillId="3" borderId="13" xfId="0" applyNumberForma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4" fontId="2" fillId="3" borderId="9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14" fontId="2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0" borderId="13" xfId="0" applyFont="1" applyBorder="1"/>
    <xf numFmtId="16" fontId="7" fillId="3" borderId="9" xfId="0" applyNumberFormat="1" applyFont="1" applyFill="1" applyBorder="1" applyAlignment="1">
      <alignment horizontal="center"/>
    </xf>
    <xf numFmtId="0" fontId="12" fillId="0" borderId="0" xfId="0" applyFont="1"/>
    <xf numFmtId="14" fontId="2" fillId="3" borderId="8" xfId="0" applyNumberFormat="1" applyFont="1" applyFill="1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2" fillId="3" borderId="9" xfId="0" applyFont="1" applyFill="1" applyBorder="1"/>
    <xf numFmtId="0" fontId="0" fillId="3" borderId="2" xfId="0" applyFill="1" applyBorder="1"/>
    <xf numFmtId="0" fontId="6" fillId="3" borderId="0" xfId="0" applyFont="1" applyFill="1"/>
    <xf numFmtId="0" fontId="5" fillId="3" borderId="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3" fillId="3" borderId="9" xfId="1" applyFill="1" applyBorder="1" applyAlignment="1" applyProtection="1">
      <alignment horizontal="left" wrapText="1"/>
    </xf>
    <xf numFmtId="0" fontId="3" fillId="3" borderId="9" xfId="1" applyFill="1" applyBorder="1" applyAlignment="1" applyProtection="1"/>
    <xf numFmtId="0" fontId="5" fillId="3" borderId="13" xfId="0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9" xfId="0" applyBorder="1"/>
    <xf numFmtId="0" fontId="0" fillId="0" borderId="12" xfId="0" applyBorder="1"/>
    <xf numFmtId="0" fontId="0" fillId="0" borderId="10" xfId="0" applyBorder="1"/>
    <xf numFmtId="0" fontId="8" fillId="3" borderId="9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6" fillId="0" borderId="5" xfId="1" applyFont="1" applyBorder="1" applyAlignment="1" applyProtection="1">
      <alignment horizontal="center"/>
    </xf>
    <xf numFmtId="0" fontId="16" fillId="0" borderId="13" xfId="1" applyFont="1" applyBorder="1" applyAlignment="1" applyProtection="1">
      <alignment horizontal="center"/>
    </xf>
    <xf numFmtId="0" fontId="17" fillId="0" borderId="0" xfId="0" applyFont="1" applyAlignment="1">
      <alignment horizontal="center"/>
    </xf>
    <xf numFmtId="0" fontId="18" fillId="3" borderId="9" xfId="1" applyFont="1" applyFill="1" applyBorder="1" applyAlignment="1" applyProtection="1">
      <alignment horizontal="center"/>
    </xf>
    <xf numFmtId="0" fontId="18" fillId="3" borderId="9" xfId="1" applyFont="1" applyFill="1" applyBorder="1" applyAlignment="1" applyProtection="1">
      <alignment horizontal="center" wrapText="1"/>
    </xf>
    <xf numFmtId="165" fontId="5" fillId="4" borderId="0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4" fillId="0" borderId="0" xfId="0" applyFont="1"/>
    <xf numFmtId="165" fontId="5" fillId="3" borderId="9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1" fillId="3" borderId="1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center"/>
    </xf>
    <xf numFmtId="0" fontId="2" fillId="0" borderId="10" xfId="0" applyFont="1" applyBorder="1"/>
    <xf numFmtId="0" fontId="5" fillId="6" borderId="1" xfId="0" applyFont="1" applyFill="1" applyBorder="1" applyAlignment="1">
      <alignment horizontal="center"/>
    </xf>
    <xf numFmtId="0" fontId="18" fillId="3" borderId="9" xfId="1" applyFont="1" applyFill="1" applyBorder="1" applyAlignment="1" applyProtection="1">
      <alignment horizontal="left" wrapText="1"/>
    </xf>
    <xf numFmtId="0" fontId="21" fillId="3" borderId="9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2" fillId="3" borderId="9" xfId="0" applyFont="1" applyFill="1" applyBorder="1" applyAlignment="1">
      <alignment horizontal="center"/>
    </xf>
    <xf numFmtId="165" fontId="21" fillId="4" borderId="1" xfId="0" applyNumberFormat="1" applyFont="1" applyFill="1" applyBorder="1" applyAlignment="1">
      <alignment horizontal="center"/>
    </xf>
    <xf numFmtId="16" fontId="21" fillId="3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22" fillId="5" borderId="9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/>
    </xf>
    <xf numFmtId="0" fontId="4" fillId="0" borderId="1" xfId="0" applyFont="1" applyBorder="1"/>
    <xf numFmtId="0" fontId="24" fillId="3" borderId="2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left"/>
    </xf>
    <xf numFmtId="0" fontId="24" fillId="3" borderId="6" xfId="0" applyFont="1" applyFill="1" applyBorder="1" applyAlignment="1">
      <alignment horizontal="left"/>
    </xf>
    <xf numFmtId="0" fontId="28" fillId="3" borderId="9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28" fillId="3" borderId="11" xfId="0" applyFont="1" applyFill="1" applyBorder="1" applyAlignment="1">
      <alignment horizontal="center"/>
    </xf>
    <xf numFmtId="0" fontId="28" fillId="3" borderId="13" xfId="0" applyFont="1" applyFill="1" applyBorder="1" applyAlignment="1">
      <alignment horizontal="center"/>
    </xf>
    <xf numFmtId="0" fontId="28" fillId="3" borderId="2" xfId="0" applyFont="1" applyFill="1" applyBorder="1"/>
    <xf numFmtId="0" fontId="28" fillId="3" borderId="7" xfId="0" applyFont="1" applyFill="1" applyBorder="1" applyAlignment="1">
      <alignment horizontal="center"/>
    </xf>
    <xf numFmtId="0" fontId="28" fillId="3" borderId="9" xfId="0" applyFont="1" applyFill="1" applyBorder="1"/>
    <xf numFmtId="0" fontId="28" fillId="3" borderId="3" xfId="0" applyFont="1" applyFill="1" applyBorder="1" applyAlignment="1">
      <alignment horizontal="center"/>
    </xf>
    <xf numFmtId="0" fontId="28" fillId="3" borderId="12" xfId="0" applyFont="1" applyFill="1" applyBorder="1" applyAlignment="1">
      <alignment horizontal="center"/>
    </xf>
    <xf numFmtId="0" fontId="28" fillId="3" borderId="15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8" fillId="3" borderId="8" xfId="0" applyFont="1" applyFill="1" applyBorder="1" applyAlignment="1">
      <alignment horizontal="center"/>
    </xf>
    <xf numFmtId="0" fontId="28" fillId="3" borderId="4" xfId="0" applyFont="1" applyFill="1" applyBorder="1"/>
    <xf numFmtId="0" fontId="28" fillId="3" borderId="1" xfId="0" applyFont="1" applyFill="1" applyBorder="1"/>
    <xf numFmtId="0" fontId="29" fillId="3" borderId="9" xfId="0" applyFont="1" applyFill="1" applyBorder="1" applyAlignment="1">
      <alignment horizontal="center"/>
    </xf>
    <xf numFmtId="165" fontId="21" fillId="3" borderId="1" xfId="0" applyNumberFormat="1" applyFont="1" applyFill="1" applyBorder="1" applyAlignment="1">
      <alignment horizontal="center"/>
    </xf>
    <xf numFmtId="0" fontId="29" fillId="3" borderId="9" xfId="0" applyFont="1" applyFill="1" applyBorder="1" applyAlignment="1">
      <alignment horizontal="left"/>
    </xf>
    <xf numFmtId="0" fontId="31" fillId="3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3" fillId="3" borderId="1" xfId="1" applyFont="1" applyFill="1" applyBorder="1" applyAlignment="1" applyProtection="1">
      <alignment horizontal="left"/>
    </xf>
    <xf numFmtId="0" fontId="32" fillId="3" borderId="1" xfId="0" applyFont="1" applyFill="1" applyBorder="1" applyAlignment="1">
      <alignment horizontal="left"/>
    </xf>
    <xf numFmtId="0" fontId="0" fillId="0" borderId="2" xfId="0" applyBorder="1"/>
    <xf numFmtId="16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9" xfId="0" applyFont="1" applyBorder="1" applyAlignment="1"/>
    <xf numFmtId="0" fontId="2" fillId="0" borderId="9" xfId="0" applyFont="1" applyBorder="1" applyAlignment="1">
      <alignment horizontal="left"/>
    </xf>
    <xf numFmtId="0" fontId="2" fillId="0" borderId="1" xfId="0" applyFont="1" applyBorder="1"/>
    <xf numFmtId="0" fontId="23" fillId="3" borderId="9" xfId="1" applyFont="1" applyFill="1" applyBorder="1" applyAlignment="1" applyProtection="1">
      <alignment vertical="center" wrapText="1"/>
    </xf>
    <xf numFmtId="0" fontId="2" fillId="3" borderId="9" xfId="0" applyFont="1" applyFill="1" applyBorder="1" applyAlignment="1">
      <alignment horizontal="left"/>
    </xf>
    <xf numFmtId="0" fontId="32" fillId="3" borderId="2" xfId="0" applyFont="1" applyFill="1" applyBorder="1" applyAlignment="1">
      <alignment horizontal="center"/>
    </xf>
    <xf numFmtId="0" fontId="23" fillId="3" borderId="13" xfId="1" applyFont="1" applyFill="1" applyBorder="1" applyAlignment="1" applyProtection="1">
      <alignment horizontal="left"/>
    </xf>
    <xf numFmtId="166" fontId="22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6" fillId="0" borderId="2" xfId="0" applyFont="1" applyBorder="1"/>
    <xf numFmtId="0" fontId="0" fillId="0" borderId="3" xfId="0" applyBorder="1"/>
    <xf numFmtId="0" fontId="23" fillId="3" borderId="13" xfId="1" applyFont="1" applyFill="1" applyBorder="1" applyAlignment="1" applyProtection="1">
      <alignment horizontal="center"/>
    </xf>
    <xf numFmtId="0" fontId="0" fillId="0" borderId="5" xfId="0" applyBorder="1"/>
    <xf numFmtId="0" fontId="30" fillId="3" borderId="9" xfId="0" applyFont="1" applyFill="1" applyBorder="1" applyAlignment="1">
      <alignment horizontal="left"/>
    </xf>
    <xf numFmtId="0" fontId="33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34" fillId="3" borderId="1" xfId="0" applyFont="1" applyFill="1" applyBorder="1" applyAlignment="1">
      <alignment horizontal="center"/>
    </xf>
    <xf numFmtId="0" fontId="35" fillId="3" borderId="9" xfId="1" applyFont="1" applyFill="1" applyBorder="1" applyAlignment="1" applyProtection="1"/>
    <xf numFmtId="0" fontId="5" fillId="3" borderId="10" xfId="0" applyFont="1" applyFill="1" applyBorder="1" applyAlignment="1">
      <alignment horizontal="center"/>
    </xf>
    <xf numFmtId="16" fontId="34" fillId="3" borderId="9" xfId="0" applyNumberFormat="1" applyFont="1" applyFill="1" applyBorder="1" applyAlignment="1">
      <alignment horizontal="center"/>
    </xf>
    <xf numFmtId="0" fontId="35" fillId="3" borderId="1" xfId="1" applyFont="1" applyFill="1" applyBorder="1" applyAlignment="1" applyProtection="1"/>
    <xf numFmtId="16" fontId="34" fillId="3" borderId="1" xfId="0" applyNumberFormat="1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35" fillId="3" borderId="9" xfId="1" applyFont="1" applyFill="1" applyBorder="1" applyAlignment="1" applyProtection="1">
      <alignment horizontal="left"/>
    </xf>
    <xf numFmtId="165" fontId="2" fillId="3" borderId="13" xfId="0" applyNumberFormat="1" applyFont="1" applyFill="1" applyBorder="1" applyAlignment="1">
      <alignment horizontal="center" wrapText="1"/>
    </xf>
    <xf numFmtId="0" fontId="34" fillId="3" borderId="9" xfId="0" applyFont="1" applyFill="1" applyBorder="1" applyAlignment="1">
      <alignment horizontal="center"/>
    </xf>
    <xf numFmtId="0" fontId="35" fillId="3" borderId="11" xfId="1" applyFont="1" applyFill="1" applyBorder="1" applyAlignment="1" applyProtection="1">
      <alignment horizontal="left"/>
    </xf>
    <xf numFmtId="0" fontId="2" fillId="3" borderId="15" xfId="0" applyFont="1" applyFill="1" applyBorder="1" applyAlignment="1">
      <alignment horizontal="center" wrapText="1"/>
    </xf>
    <xf numFmtId="165" fontId="2" fillId="3" borderId="7" xfId="0" applyNumberFormat="1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37" fillId="3" borderId="9" xfId="0" applyFont="1" applyFill="1" applyBorder="1" applyAlignment="1">
      <alignment horizontal="left" wrapText="1"/>
    </xf>
    <xf numFmtId="0" fontId="35" fillId="3" borderId="0" xfId="1" applyFont="1" applyFill="1" applyBorder="1" applyAlignment="1" applyProtection="1">
      <alignment horizontal="left"/>
    </xf>
    <xf numFmtId="0" fontId="35" fillId="3" borderId="13" xfId="1" applyFont="1" applyFill="1" applyBorder="1" applyAlignment="1" applyProtection="1"/>
    <xf numFmtId="0" fontId="35" fillId="3" borderId="0" xfId="1" applyFont="1" applyFill="1" applyBorder="1" applyAlignment="1" applyProtection="1"/>
    <xf numFmtId="165" fontId="2" fillId="3" borderId="0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14" fontId="5" fillId="3" borderId="9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/>
    </xf>
    <xf numFmtId="14" fontId="41" fillId="3" borderId="18" xfId="0" applyNumberFormat="1" applyFont="1" applyFill="1" applyBorder="1" applyAlignment="1">
      <alignment horizontal="center"/>
    </xf>
    <xf numFmtId="0" fontId="40" fillId="3" borderId="19" xfId="1" applyFont="1" applyFill="1" applyBorder="1" applyAlignment="1" applyProtection="1"/>
    <xf numFmtId="0" fontId="39" fillId="3" borderId="11" xfId="0" applyFont="1" applyFill="1" applyBorder="1" applyAlignment="1">
      <alignment horizontal="center" wrapText="1"/>
    </xf>
    <xf numFmtId="0" fontId="39" fillId="3" borderId="9" xfId="0" applyFont="1" applyFill="1" applyBorder="1" applyAlignment="1">
      <alignment horizontal="center" wrapText="1"/>
    </xf>
    <xf numFmtId="0" fontId="42" fillId="3" borderId="10" xfId="0" applyFont="1" applyFill="1" applyBorder="1" applyAlignment="1">
      <alignment horizontal="center" wrapText="1"/>
    </xf>
    <xf numFmtId="0" fontId="42" fillId="3" borderId="9" xfId="0" applyFont="1" applyFill="1" applyBorder="1" applyAlignment="1">
      <alignment horizontal="center" wrapText="1"/>
    </xf>
    <xf numFmtId="0" fontId="40" fillId="3" borderId="9" xfId="1" applyFont="1" applyFill="1" applyBorder="1" applyAlignment="1" applyProtection="1">
      <alignment horizontal="left"/>
    </xf>
    <xf numFmtId="0" fontId="43" fillId="3" borderId="1" xfId="0" applyFont="1" applyFill="1" applyBorder="1" applyAlignment="1">
      <alignment horizontal="center"/>
    </xf>
    <xf numFmtId="0" fontId="34" fillId="3" borderId="9" xfId="0" applyFont="1" applyFill="1" applyBorder="1" applyAlignment="1">
      <alignment horizontal="left"/>
    </xf>
    <xf numFmtId="0" fontId="44" fillId="3" borderId="1" xfId="0" applyFont="1" applyFill="1" applyBorder="1" applyAlignment="1">
      <alignment horizontal="center"/>
    </xf>
    <xf numFmtId="0" fontId="34" fillId="3" borderId="9" xfId="0" applyFont="1" applyFill="1" applyBorder="1" applyAlignment="1"/>
    <xf numFmtId="0" fontId="44" fillId="3" borderId="1" xfId="0" applyFont="1" applyFill="1" applyBorder="1" applyAlignment="1">
      <alignment horizontal="left"/>
    </xf>
    <xf numFmtId="16" fontId="2" fillId="4" borderId="1" xfId="0" applyNumberFormat="1" applyFont="1" applyFill="1" applyBorder="1" applyAlignment="1">
      <alignment horizontal="center"/>
    </xf>
    <xf numFmtId="0" fontId="35" fillId="3" borderId="2" xfId="1" applyFont="1" applyFill="1" applyBorder="1" applyAlignment="1" applyProtection="1">
      <alignment horizontal="left"/>
    </xf>
    <xf numFmtId="0" fontId="44" fillId="3" borderId="14" xfId="0" applyFont="1" applyFill="1" applyBorder="1" applyAlignment="1">
      <alignment horizontal="center"/>
    </xf>
    <xf numFmtId="166" fontId="5" fillId="3" borderId="9" xfId="0" applyNumberFormat="1" applyFont="1" applyFill="1" applyBorder="1" applyAlignment="1">
      <alignment horizontal="center"/>
    </xf>
    <xf numFmtId="0" fontId="45" fillId="3" borderId="15" xfId="0" applyFont="1" applyFill="1" applyBorder="1" applyAlignment="1">
      <alignment horizontal="center"/>
    </xf>
    <xf numFmtId="0" fontId="40" fillId="3" borderId="0" xfId="1" applyFont="1" applyFill="1" applyBorder="1" applyAlignment="1" applyProtection="1">
      <alignment horizontal="left"/>
    </xf>
    <xf numFmtId="166" fontId="5" fillId="3" borderId="10" xfId="0" applyNumberFormat="1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35" fillId="3" borderId="21" xfId="1" applyFont="1" applyFill="1" applyBorder="1" applyAlignment="1" applyProtection="1">
      <alignment vertical="center" wrapText="1"/>
    </xf>
    <xf numFmtId="0" fontId="45" fillId="3" borderId="1" xfId="0" applyFont="1" applyFill="1" applyBorder="1" applyAlignment="1">
      <alignment horizontal="center"/>
    </xf>
    <xf numFmtId="16" fontId="2" fillId="3" borderId="9" xfId="0" applyNumberFormat="1" applyFont="1" applyFill="1" applyBorder="1" applyAlignment="1">
      <alignment horizontal="center"/>
    </xf>
    <xf numFmtId="16" fontId="2" fillId="3" borderId="10" xfId="0" applyNumberFormat="1" applyFont="1" applyFill="1" applyBorder="1" applyAlignment="1">
      <alignment horizontal="center"/>
    </xf>
    <xf numFmtId="0" fontId="35" fillId="3" borderId="1" xfId="1" applyFont="1" applyFill="1" applyBorder="1" applyAlignment="1" applyProtection="1">
      <alignment horizontal="left"/>
    </xf>
    <xf numFmtId="166" fontId="5" fillId="3" borderId="2" xfId="0" applyNumberFormat="1" applyFont="1" applyFill="1" applyBorder="1" applyAlignment="1">
      <alignment horizontal="center"/>
    </xf>
    <xf numFmtId="0" fontId="35" fillId="3" borderId="2" xfId="1" applyFont="1" applyFill="1" applyBorder="1" applyAlignment="1" applyProtection="1">
      <alignment vertical="center" wrapText="1"/>
    </xf>
    <xf numFmtId="0" fontId="45" fillId="3" borderId="2" xfId="0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0" fontId="35" fillId="3" borderId="10" xfId="1" applyFont="1" applyFill="1" applyBorder="1" applyAlignment="1" applyProtection="1">
      <alignment horizontal="left"/>
    </xf>
    <xf numFmtId="0" fontId="35" fillId="3" borderId="5" xfId="1" applyFont="1" applyFill="1" applyBorder="1" applyAlignment="1" applyProtection="1">
      <alignment horizontal="left"/>
    </xf>
    <xf numFmtId="0" fontId="35" fillId="3" borderId="6" xfId="1" applyFont="1" applyFill="1" applyBorder="1" applyAlignment="1" applyProtection="1">
      <alignment horizontal="left"/>
    </xf>
    <xf numFmtId="16" fontId="2" fillId="5" borderId="9" xfId="0" applyNumberFormat="1" applyFont="1" applyFill="1" applyBorder="1" applyAlignment="1">
      <alignment horizontal="center"/>
    </xf>
    <xf numFmtId="0" fontId="34" fillId="3" borderId="2" xfId="0" applyFont="1" applyFill="1" applyBorder="1" applyAlignment="1">
      <alignment horizontal="center"/>
    </xf>
    <xf numFmtId="166" fontId="5" fillId="3" borderId="13" xfId="0" applyNumberFormat="1" applyFont="1" applyFill="1" applyBorder="1" applyAlignment="1">
      <alignment horizontal="center"/>
    </xf>
    <xf numFmtId="16" fontId="2" fillId="5" borderId="10" xfId="0" applyNumberFormat="1" applyFont="1" applyFill="1" applyBorder="1" applyAlignment="1">
      <alignment horizontal="center"/>
    </xf>
    <xf numFmtId="166" fontId="5" fillId="3" borderId="12" xfId="0" applyNumberFormat="1" applyFont="1" applyFill="1" applyBorder="1" applyAlignment="1">
      <alignment horizontal="center"/>
    </xf>
    <xf numFmtId="0" fontId="45" fillId="3" borderId="9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45" fillId="3" borderId="10" xfId="0" applyFont="1" applyFill="1" applyBorder="1" applyAlignment="1">
      <alignment horizontal="center"/>
    </xf>
    <xf numFmtId="0" fontId="0" fillId="9" borderId="0" xfId="0" applyFill="1"/>
    <xf numFmtId="0" fontId="5" fillId="4" borderId="9" xfId="0" applyFont="1" applyFill="1" applyBorder="1" applyAlignment="1">
      <alignment horizontal="center"/>
    </xf>
    <xf numFmtId="0" fontId="36" fillId="4" borderId="9" xfId="0" applyFont="1" applyFill="1" applyBorder="1" applyAlignment="1">
      <alignment horizontal="center"/>
    </xf>
    <xf numFmtId="0" fontId="46" fillId="3" borderId="10" xfId="0" applyFont="1" applyFill="1" applyBorder="1" applyAlignment="1">
      <alignment horizontal="center"/>
    </xf>
    <xf numFmtId="165" fontId="46" fillId="3" borderId="0" xfId="0" applyNumberFormat="1" applyFont="1" applyFill="1" applyBorder="1" applyAlignment="1">
      <alignment horizontal="center"/>
    </xf>
    <xf numFmtId="0" fontId="46" fillId="3" borderId="10" xfId="0" applyFont="1" applyFill="1" applyBorder="1" applyAlignment="1">
      <alignment horizontal="center" wrapText="1"/>
    </xf>
    <xf numFmtId="0" fontId="46" fillId="3" borderId="9" xfId="0" applyFont="1" applyFill="1" applyBorder="1" applyAlignment="1">
      <alignment horizontal="center"/>
    </xf>
    <xf numFmtId="165" fontId="46" fillId="3" borderId="1" xfId="0" applyNumberFormat="1" applyFont="1" applyFill="1" applyBorder="1" applyAlignment="1">
      <alignment horizontal="center"/>
    </xf>
    <xf numFmtId="0" fontId="46" fillId="3" borderId="9" xfId="0" applyFont="1" applyFill="1" applyBorder="1" applyAlignment="1">
      <alignment horizontal="center" wrapText="1"/>
    </xf>
    <xf numFmtId="0" fontId="46" fillId="3" borderId="0" xfId="0" applyFont="1" applyFill="1"/>
    <xf numFmtId="0" fontId="46" fillId="3" borderId="11" xfId="0" applyFont="1" applyFill="1" applyBorder="1"/>
    <xf numFmtId="0" fontId="50" fillId="3" borderId="9" xfId="0" applyFont="1" applyFill="1" applyBorder="1" applyAlignment="1">
      <alignment horizontal="center"/>
    </xf>
    <xf numFmtId="166" fontId="50" fillId="3" borderId="1" xfId="0" applyNumberFormat="1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6" fillId="0" borderId="9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7" fillId="3" borderId="9" xfId="1" applyFont="1" applyFill="1" applyBorder="1" applyAlignment="1" applyProtection="1">
      <alignment horizontal="left" wrapText="1"/>
    </xf>
    <xf numFmtId="0" fontId="47" fillId="3" borderId="1" xfId="1" applyFont="1" applyFill="1" applyBorder="1" applyAlignment="1" applyProtection="1">
      <alignment wrapText="1"/>
    </xf>
    <xf numFmtId="0" fontId="47" fillId="3" borderId="9" xfId="1" applyFont="1" applyFill="1" applyBorder="1" applyAlignment="1" applyProtection="1">
      <alignment wrapText="1"/>
    </xf>
    <xf numFmtId="0" fontId="46" fillId="3" borderId="9" xfId="0" applyFont="1" applyFill="1" applyBorder="1" applyAlignment="1">
      <alignment horizontal="left" wrapText="1"/>
    </xf>
    <xf numFmtId="0" fontId="47" fillId="0" borderId="1" xfId="1" applyFont="1" applyBorder="1" applyAlignment="1" applyProtection="1">
      <alignment wrapText="1"/>
    </xf>
    <xf numFmtId="0" fontId="47" fillId="0" borderId="2" xfId="1" applyFont="1" applyBorder="1" applyAlignment="1" applyProtection="1">
      <alignment wrapText="1"/>
    </xf>
    <xf numFmtId="0" fontId="47" fillId="0" borderId="0" xfId="1" applyFont="1" applyAlignment="1" applyProtection="1">
      <alignment wrapText="1"/>
    </xf>
    <xf numFmtId="0" fontId="40" fillId="3" borderId="9" xfId="1" applyFont="1" applyFill="1" applyBorder="1" applyAlignment="1" applyProtection="1">
      <alignment horizontal="left" wrapText="1"/>
    </xf>
    <xf numFmtId="0" fontId="34" fillId="3" borderId="12" xfId="0" applyFont="1" applyFill="1" applyBorder="1" applyAlignment="1">
      <alignment horizontal="center"/>
    </xf>
    <xf numFmtId="0" fontId="35" fillId="3" borderId="15" xfId="1" applyFont="1" applyFill="1" applyBorder="1" applyAlignment="1" applyProtection="1">
      <alignment horizontal="left"/>
    </xf>
    <xf numFmtId="166" fontId="5" fillId="3" borderId="11" xfId="0" applyNumberFormat="1" applyFont="1" applyFill="1" applyBorder="1" applyAlignment="1">
      <alignment horizontal="center"/>
    </xf>
    <xf numFmtId="16" fontId="2" fillId="3" borderId="1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5" fillId="3" borderId="18" xfId="1" applyFont="1" applyFill="1" applyBorder="1" applyAlignment="1" applyProtection="1"/>
    <xf numFmtId="0" fontId="35" fillId="3" borderId="20" xfId="1" applyFont="1" applyFill="1" applyBorder="1" applyAlignment="1" applyProtection="1"/>
    <xf numFmtId="0" fontId="35" fillId="3" borderId="20" xfId="1" applyFont="1" applyFill="1" applyBorder="1" applyAlignment="1" applyProtection="1">
      <alignment wrapText="1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" fontId="2" fillId="5" borderId="11" xfId="0" applyNumberFormat="1" applyFont="1" applyFill="1" applyBorder="1" applyAlignment="1">
      <alignment horizontal="center"/>
    </xf>
    <xf numFmtId="16" fontId="2" fillId="4" borderId="9" xfId="0" applyNumberFormat="1" applyFont="1" applyFill="1" applyBorder="1" applyAlignment="1">
      <alignment horizontal="center"/>
    </xf>
    <xf numFmtId="16" fontId="2" fillId="4" borderId="10" xfId="0" applyNumberFormat="1" applyFont="1" applyFill="1" applyBorder="1" applyAlignment="1">
      <alignment horizontal="center"/>
    </xf>
    <xf numFmtId="0" fontId="35" fillId="8" borderId="1" xfId="1" applyFont="1" applyFill="1" applyBorder="1" applyAlignment="1" applyProtection="1">
      <alignment horizontal="left"/>
    </xf>
    <xf numFmtId="166" fontId="5" fillId="4" borderId="2" xfId="0" applyNumberFormat="1" applyFont="1" applyFill="1" applyBorder="1" applyAlignment="1">
      <alignment horizontal="center"/>
    </xf>
    <xf numFmtId="0" fontId="2" fillId="3" borderId="10" xfId="0" applyFont="1" applyFill="1" applyBorder="1"/>
    <xf numFmtId="165" fontId="2" fillId="10" borderId="1" xfId="0" applyNumberFormat="1" applyFont="1" applyFill="1" applyBorder="1" applyAlignment="1">
      <alignment horizontal="center"/>
    </xf>
    <xf numFmtId="165" fontId="2" fillId="10" borderId="0" xfId="0" applyNumberFormat="1" applyFont="1" applyFill="1" applyBorder="1" applyAlignment="1">
      <alignment horizontal="center"/>
    </xf>
    <xf numFmtId="0" fontId="6" fillId="0" borderId="0" xfId="0" applyFont="1"/>
    <xf numFmtId="165" fontId="2" fillId="11" borderId="9" xfId="0" applyNumberFormat="1" applyFont="1" applyFill="1" applyBorder="1" applyAlignment="1">
      <alignment horizontal="center"/>
    </xf>
    <xf numFmtId="0" fontId="35" fillId="11" borderId="14" xfId="1" applyFont="1" applyFill="1" applyBorder="1" applyAlignment="1" applyProtection="1">
      <alignment horizontal="left"/>
    </xf>
    <xf numFmtId="166" fontId="43" fillId="3" borderId="12" xfId="0" applyNumberFormat="1" applyFont="1" applyFill="1" applyBorder="1" applyAlignment="1">
      <alignment horizontal="left"/>
    </xf>
    <xf numFmtId="0" fontId="5" fillId="3" borderId="14" xfId="0" applyFont="1" applyFill="1" applyBorder="1" applyAlignment="1">
      <alignment horizontal="center"/>
    </xf>
    <xf numFmtId="16" fontId="2" fillId="3" borderId="14" xfId="0" applyNumberFormat="1" applyFont="1" applyFill="1" applyBorder="1" applyAlignment="1">
      <alignment horizontal="center"/>
    </xf>
    <xf numFmtId="0" fontId="35" fillId="3" borderId="22" xfId="1" applyFont="1" applyFill="1" applyBorder="1" applyAlignment="1" applyProtection="1">
      <alignment vertical="center" wrapText="1"/>
    </xf>
    <xf numFmtId="0" fontId="45" fillId="3" borderId="14" xfId="0" applyFont="1" applyFill="1" applyBorder="1" applyAlignment="1">
      <alignment horizontal="center"/>
    </xf>
    <xf numFmtId="0" fontId="6" fillId="0" borderId="4" xfId="0" applyFont="1" applyBorder="1"/>
    <xf numFmtId="0" fontId="6" fillId="0" borderId="8" xfId="0" applyFont="1" applyFill="1" applyBorder="1"/>
    <xf numFmtId="0" fontId="35" fillId="3" borderId="0" xfId="1" applyFont="1" applyFill="1" applyBorder="1" applyAlignment="1" applyProtection="1">
      <alignment horizontal="center"/>
    </xf>
    <xf numFmtId="166" fontId="5" fillId="4" borderId="13" xfId="0" applyNumberFormat="1" applyFont="1" applyFill="1" applyBorder="1" applyAlignment="1">
      <alignment horizontal="center"/>
    </xf>
    <xf numFmtId="0" fontId="35" fillId="3" borderId="10" xfId="1" applyFont="1" applyFill="1" applyBorder="1" applyAlignment="1" applyProtection="1">
      <alignment vertical="center" wrapText="1"/>
    </xf>
    <xf numFmtId="0" fontId="35" fillId="3" borderId="9" xfId="1" applyFont="1" applyFill="1" applyBorder="1" applyAlignment="1" applyProtection="1">
      <alignment vertical="center" wrapText="1"/>
    </xf>
    <xf numFmtId="166" fontId="5" fillId="7" borderId="13" xfId="0" applyNumberFormat="1" applyFont="1" applyFill="1" applyBorder="1" applyAlignment="1">
      <alignment horizontal="center"/>
    </xf>
    <xf numFmtId="0" fontId="0" fillId="0" borderId="11" xfId="0" applyBorder="1"/>
    <xf numFmtId="0" fontId="6" fillId="0" borderId="9" xfId="0" applyFont="1" applyBorder="1"/>
    <xf numFmtId="0" fontId="0" fillId="0" borderId="13" xfId="0" applyBorder="1"/>
    <xf numFmtId="0" fontId="35" fillId="3" borderId="14" xfId="1" applyFont="1" applyFill="1" applyBorder="1" applyAlignment="1" applyProtection="1">
      <alignment horizontal="left"/>
    </xf>
    <xf numFmtId="16" fontId="2" fillId="4" borderId="12" xfId="0" applyNumberFormat="1" applyFont="1" applyFill="1" applyBorder="1" applyAlignment="1">
      <alignment horizontal="center"/>
    </xf>
    <xf numFmtId="0" fontId="34" fillId="3" borderId="14" xfId="0" applyFont="1" applyFill="1" applyBorder="1" applyAlignment="1">
      <alignment horizontal="center"/>
    </xf>
    <xf numFmtId="0" fontId="45" fillId="3" borderId="12" xfId="0" applyFont="1" applyFill="1" applyBorder="1" applyAlignment="1">
      <alignment horizontal="center"/>
    </xf>
    <xf numFmtId="166" fontId="5" fillId="7" borderId="2" xfId="0" applyNumberFormat="1" applyFont="1" applyFill="1" applyBorder="1" applyAlignment="1">
      <alignment horizontal="center"/>
    </xf>
    <xf numFmtId="16" fontId="2" fillId="3" borderId="13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0" fillId="0" borderId="4" xfId="0" applyBorder="1"/>
    <xf numFmtId="0" fontId="53" fillId="0" borderId="0" xfId="0" applyFont="1"/>
    <xf numFmtId="16" fontId="2" fillId="4" borderId="23" xfId="0" applyNumberFormat="1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166" fontId="33" fillId="8" borderId="7" xfId="0" applyNumberFormat="1" applyFont="1" applyFill="1" applyBorder="1" applyAlignment="1">
      <alignment horizontal="center"/>
    </xf>
    <xf numFmtId="166" fontId="33" fillId="3" borderId="9" xfId="0" applyNumberFormat="1" applyFont="1" applyFill="1" applyBorder="1" applyAlignment="1">
      <alignment horizontal="center"/>
    </xf>
    <xf numFmtId="0" fontId="35" fillId="3" borderId="13" xfId="1" applyFont="1" applyFill="1" applyBorder="1" applyAlignment="1" applyProtection="1">
      <alignment horizontal="left"/>
    </xf>
    <xf numFmtId="166" fontId="5" fillId="8" borderId="9" xfId="0" applyNumberFormat="1" applyFont="1" applyFill="1" applyBorder="1" applyAlignment="1">
      <alignment horizontal="center"/>
    </xf>
    <xf numFmtId="0" fontId="2" fillId="3" borderId="1" xfId="0" applyFont="1" applyFill="1" applyBorder="1"/>
    <xf numFmtId="16" fontId="0" fillId="0" borderId="0" xfId="0" applyNumberFormat="1"/>
    <xf numFmtId="0" fontId="5" fillId="3" borderId="25" xfId="0" applyFont="1" applyFill="1" applyBorder="1" applyAlignment="1">
      <alignment horizontal="center"/>
    </xf>
    <xf numFmtId="0" fontId="35" fillId="3" borderId="26" xfId="1" applyFont="1" applyFill="1" applyBorder="1" applyAlignment="1" applyProtection="1"/>
    <xf numFmtId="0" fontId="2" fillId="3" borderId="27" xfId="0" applyFont="1" applyFill="1" applyBorder="1" applyAlignment="1">
      <alignment horizontal="center"/>
    </xf>
    <xf numFmtId="165" fontId="2" fillId="10" borderId="26" xfId="0" applyNumberFormat="1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13" xfId="0" applyFont="1" applyFill="1" applyBorder="1"/>
    <xf numFmtId="0" fontId="34" fillId="3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5" fillId="3" borderId="30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3" borderId="13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2" fillId="3" borderId="9" xfId="0" applyFont="1" applyFill="1" applyBorder="1" applyProtection="1"/>
    <xf numFmtId="0" fontId="2" fillId="3" borderId="11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165" fontId="2" fillId="3" borderId="9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14" fontId="2" fillId="3" borderId="9" xfId="0" applyNumberFormat="1" applyFont="1" applyFill="1" applyBorder="1" applyAlignment="1" applyProtection="1">
      <alignment horizontal="center"/>
    </xf>
    <xf numFmtId="14" fontId="2" fillId="3" borderId="13" xfId="0" applyNumberFormat="1" applyFont="1" applyFill="1" applyBorder="1" applyAlignment="1" applyProtection="1">
      <alignment horizontal="center"/>
    </xf>
    <xf numFmtId="16" fontId="34" fillId="3" borderId="9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Protection="1"/>
    <xf numFmtId="0" fontId="5" fillId="3" borderId="16" xfId="0" applyFont="1" applyFill="1" applyBorder="1" applyAlignment="1" applyProtection="1">
      <alignment horizontal="center"/>
    </xf>
    <xf numFmtId="14" fontId="2" fillId="3" borderId="17" xfId="0" applyNumberFormat="1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16" fontId="34" fillId="3" borderId="1" xfId="0" applyNumberFormat="1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left"/>
    </xf>
    <xf numFmtId="0" fontId="2" fillId="4" borderId="9" xfId="0" applyFont="1" applyFill="1" applyBorder="1" applyAlignment="1" applyProtection="1">
      <alignment horizontal="center" wrapText="1"/>
    </xf>
    <xf numFmtId="165" fontId="2" fillId="4" borderId="9" xfId="0" applyNumberFormat="1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wrapText="1"/>
    </xf>
    <xf numFmtId="14" fontId="2" fillId="3" borderId="9" xfId="0" applyNumberFormat="1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center" wrapText="1"/>
    </xf>
    <xf numFmtId="165" fontId="2" fillId="3" borderId="9" xfId="0" applyNumberFormat="1" applyFont="1" applyFill="1" applyBorder="1" applyAlignment="1" applyProtection="1">
      <alignment horizontal="center" wrapText="1"/>
    </xf>
    <xf numFmtId="0" fontId="5" fillId="3" borderId="9" xfId="0" applyFont="1" applyFill="1" applyBorder="1" applyAlignment="1" applyProtection="1">
      <alignment horizontal="center" wrapText="1"/>
    </xf>
    <xf numFmtId="14" fontId="2" fillId="3" borderId="2" xfId="0" applyNumberFormat="1" applyFont="1" applyFill="1" applyBorder="1" applyAlignment="1" applyProtection="1">
      <alignment horizontal="center" wrapText="1"/>
    </xf>
    <xf numFmtId="0" fontId="10" fillId="3" borderId="9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wrapText="1"/>
    </xf>
    <xf numFmtId="0" fontId="34" fillId="3" borderId="9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wrapText="1"/>
    </xf>
    <xf numFmtId="0" fontId="34" fillId="3" borderId="9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left"/>
    </xf>
    <xf numFmtId="165" fontId="2" fillId="3" borderId="11" xfId="0" applyNumberFormat="1" applyFont="1" applyFill="1" applyBorder="1" applyAlignment="1" applyProtection="1">
      <alignment horizontal="center" wrapText="1"/>
    </xf>
    <xf numFmtId="0" fontId="5" fillId="3" borderId="2" xfId="0" applyFont="1" applyFill="1" applyBorder="1" applyAlignment="1" applyProtection="1">
      <alignment horizontal="center" wrapText="1"/>
    </xf>
    <xf numFmtId="0" fontId="2" fillId="3" borderId="11" xfId="0" applyFont="1" applyFill="1" applyBorder="1" applyAlignment="1" applyProtection="1">
      <alignment horizontal="center" wrapText="1"/>
    </xf>
    <xf numFmtId="14" fontId="2" fillId="3" borderId="1" xfId="0" applyNumberFormat="1" applyFont="1" applyFill="1" applyBorder="1" applyAlignment="1" applyProtection="1">
      <alignment horizontal="center" wrapText="1"/>
    </xf>
    <xf numFmtId="14" fontId="5" fillId="3" borderId="1" xfId="0" applyNumberFormat="1" applyFont="1" applyFill="1" applyBorder="1" applyAlignment="1" applyProtection="1">
      <alignment horizontal="center"/>
    </xf>
    <xf numFmtId="165" fontId="2" fillId="3" borderId="1" xfId="0" applyNumberFormat="1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165" fontId="2" fillId="10" borderId="1" xfId="0" applyNumberFormat="1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14" fontId="41" fillId="3" borderId="20" xfId="0" applyNumberFormat="1" applyFont="1" applyFill="1" applyBorder="1" applyAlignment="1" applyProtection="1">
      <alignment horizontal="center"/>
    </xf>
    <xf numFmtId="0" fontId="39" fillId="3" borderId="9" xfId="0" applyFont="1" applyFill="1" applyBorder="1" applyAlignment="1" applyProtection="1">
      <alignment horizontal="center" wrapText="1"/>
    </xf>
    <xf numFmtId="0" fontId="2" fillId="3" borderId="10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42" fillId="3" borderId="10" xfId="0" applyFont="1" applyFill="1" applyBorder="1" applyAlignment="1" applyProtection="1">
      <alignment horizontal="center" wrapText="1"/>
    </xf>
    <xf numFmtId="0" fontId="42" fillId="3" borderId="9" xfId="0" applyFont="1" applyFill="1" applyBorder="1" applyAlignment="1" applyProtection="1">
      <alignment horizontal="center" wrapText="1"/>
    </xf>
    <xf numFmtId="0" fontId="2" fillId="3" borderId="1" xfId="0" applyFont="1" applyFill="1" applyBorder="1" applyProtection="1"/>
    <xf numFmtId="14" fontId="2" fillId="3" borderId="1" xfId="0" applyNumberFormat="1" applyFont="1" applyFill="1" applyBorder="1" applyProtection="1"/>
    <xf numFmtId="0" fontId="2" fillId="3" borderId="0" xfId="0" applyFont="1" applyFill="1" applyProtection="1"/>
    <xf numFmtId="165" fontId="2" fillId="3" borderId="15" xfId="0" applyNumberFormat="1" applyFont="1" applyFill="1" applyBorder="1" applyAlignment="1" applyProtection="1">
      <alignment horizontal="center"/>
    </xf>
    <xf numFmtId="14" fontId="2" fillId="3" borderId="0" xfId="0" applyNumberFormat="1" applyFont="1" applyFill="1" applyProtection="1"/>
    <xf numFmtId="0" fontId="42" fillId="3" borderId="11" xfId="0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/>
    </xf>
    <xf numFmtId="0" fontId="43" fillId="3" borderId="1" xfId="0" applyFont="1" applyFill="1" applyBorder="1" applyAlignment="1" applyProtection="1">
      <alignment horizontal="center"/>
    </xf>
    <xf numFmtId="16" fontId="2" fillId="3" borderId="1" xfId="0" applyNumberFormat="1" applyFont="1" applyFill="1" applyBorder="1" applyAlignment="1" applyProtection="1">
      <alignment horizontal="center"/>
    </xf>
    <xf numFmtId="0" fontId="34" fillId="3" borderId="9" xfId="0" applyFont="1" applyFill="1" applyBorder="1" applyAlignment="1" applyProtection="1">
      <alignment horizontal="left"/>
    </xf>
    <xf numFmtId="0" fontId="44" fillId="3" borderId="1" xfId="0" applyFont="1" applyFill="1" applyBorder="1" applyAlignment="1" applyProtection="1">
      <alignment horizontal="center"/>
    </xf>
    <xf numFmtId="166" fontId="5" fillId="4" borderId="13" xfId="0" applyNumberFormat="1" applyFont="1" applyFill="1" applyBorder="1" applyAlignment="1" applyProtection="1">
      <alignment horizontal="center"/>
    </xf>
    <xf numFmtId="0" fontId="45" fillId="3" borderId="2" xfId="0" applyFont="1" applyFill="1" applyBorder="1" applyAlignment="1" applyProtection="1">
      <alignment horizontal="center"/>
    </xf>
    <xf numFmtId="16" fontId="2" fillId="3" borderId="0" xfId="0" applyNumberFormat="1" applyFont="1" applyFill="1" applyBorder="1" applyAlignment="1" applyProtection="1">
      <alignment horizontal="center"/>
    </xf>
    <xf numFmtId="0" fontId="45" fillId="3" borderId="0" xfId="0" applyFont="1" applyFill="1" applyBorder="1" applyAlignment="1" applyProtection="1">
      <alignment horizontal="center"/>
    </xf>
    <xf numFmtId="0" fontId="5" fillId="12" borderId="9" xfId="0" applyFont="1" applyFill="1" applyBorder="1" applyAlignment="1" applyProtection="1">
      <alignment horizontal="center"/>
    </xf>
    <xf numFmtId="166" fontId="5" fillId="12" borderId="13" xfId="0" applyNumberFormat="1" applyFont="1" applyFill="1" applyBorder="1" applyAlignment="1" applyProtection="1">
      <alignment horizontal="center"/>
    </xf>
    <xf numFmtId="0" fontId="45" fillId="3" borderId="1" xfId="0" applyFont="1" applyFill="1" applyBorder="1" applyAlignment="1" applyProtection="1">
      <alignment horizontal="center"/>
    </xf>
    <xf numFmtId="166" fontId="5" fillId="8" borderId="13" xfId="0" applyNumberFormat="1" applyFont="1" applyFill="1" applyBorder="1" applyAlignment="1" applyProtection="1">
      <alignment horizontal="center"/>
    </xf>
    <xf numFmtId="16" fontId="2" fillId="3" borderId="9" xfId="0" applyNumberFormat="1" applyFont="1" applyFill="1" applyBorder="1" applyAlignment="1" applyProtection="1">
      <alignment horizontal="center"/>
    </xf>
    <xf numFmtId="166" fontId="5" fillId="8" borderId="1" xfId="0" applyNumberFormat="1" applyFont="1" applyFill="1" applyBorder="1" applyAlignment="1" applyProtection="1">
      <alignment horizontal="center"/>
    </xf>
    <xf numFmtId="16" fontId="2" fillId="3" borderId="2" xfId="0" applyNumberFormat="1" applyFont="1" applyFill="1" applyBorder="1" applyAlignment="1" applyProtection="1">
      <alignment horizontal="center"/>
    </xf>
    <xf numFmtId="166" fontId="5" fillId="3" borderId="9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166" fontId="5" fillId="12" borderId="9" xfId="0" applyNumberFormat="1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166" fontId="5" fillId="8" borderId="17" xfId="0" applyNumberFormat="1" applyFont="1" applyFill="1" applyBorder="1" applyAlignment="1" applyProtection="1">
      <alignment horizontal="center"/>
    </xf>
    <xf numFmtId="0" fontId="34" fillId="3" borderId="16" xfId="0" applyFont="1" applyFill="1" applyBorder="1" applyAlignment="1" applyProtection="1">
      <alignment horizontal="center"/>
    </xf>
    <xf numFmtId="0" fontId="45" fillId="3" borderId="24" xfId="0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0" fontId="2" fillId="3" borderId="10" xfId="0" applyFont="1" applyFill="1" applyBorder="1" applyProtection="1"/>
    <xf numFmtId="0" fontId="2" fillId="3" borderId="0" xfId="0" applyFont="1" applyFill="1" applyAlignment="1">
      <alignment horizontal="center"/>
    </xf>
    <xf numFmtId="16" fontId="0" fillId="0" borderId="2" xfId="0" applyNumberFormat="1" applyBorder="1"/>
    <xf numFmtId="165" fontId="50" fillId="3" borderId="9" xfId="0" applyNumberFormat="1" applyFont="1" applyFill="1" applyBorder="1" applyAlignment="1">
      <alignment horizontal="center" wrapText="1"/>
    </xf>
    <xf numFmtId="0" fontId="0" fillId="0" borderId="15" xfId="0" applyBorder="1"/>
    <xf numFmtId="0" fontId="34" fillId="3" borderId="31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166" fontId="5" fillId="8" borderId="10" xfId="0" applyNumberFormat="1" applyFont="1" applyFill="1" applyBorder="1" applyAlignment="1" applyProtection="1">
      <alignment horizontal="center"/>
    </xf>
    <xf numFmtId="166" fontId="5" fillId="8" borderId="9" xfId="0" applyNumberFormat="1" applyFont="1" applyFill="1" applyBorder="1" applyAlignment="1" applyProtection="1">
      <alignment horizontal="center"/>
    </xf>
    <xf numFmtId="166" fontId="5" fillId="12" borderId="5" xfId="0" applyNumberFormat="1" applyFont="1" applyFill="1" applyBorder="1" applyAlignment="1" applyProtection="1">
      <alignment horizontal="center"/>
    </xf>
    <xf numFmtId="0" fontId="5" fillId="3" borderId="32" xfId="0" applyFont="1" applyFill="1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/>
    </xf>
    <xf numFmtId="0" fontId="35" fillId="3" borderId="16" xfId="1" applyFont="1" applyFill="1" applyBorder="1" applyAlignment="1" applyProtection="1">
      <alignment horizontal="left"/>
    </xf>
    <xf numFmtId="0" fontId="34" fillId="3" borderId="2" xfId="0" applyFont="1" applyFill="1" applyBorder="1" applyAlignment="1" applyProtection="1">
      <alignment horizontal="center"/>
    </xf>
    <xf numFmtId="16" fontId="2" fillId="4" borderId="9" xfId="0" applyNumberFormat="1" applyFont="1" applyFill="1" applyBorder="1" applyAlignment="1" applyProtection="1">
      <alignment horizontal="center"/>
    </xf>
    <xf numFmtId="16" fontId="2" fillId="4" borderId="10" xfId="0" applyNumberFormat="1" applyFont="1" applyFill="1" applyBorder="1" applyAlignment="1" applyProtection="1">
      <alignment horizontal="center"/>
    </xf>
    <xf numFmtId="0" fontId="36" fillId="3" borderId="9" xfId="0" applyFont="1" applyFill="1" applyBorder="1" applyProtection="1"/>
    <xf numFmtId="0" fontId="2" fillId="3" borderId="13" xfId="0" applyFont="1" applyFill="1" applyBorder="1" applyProtection="1"/>
    <xf numFmtId="0" fontId="2" fillId="3" borderId="32" xfId="0" applyFont="1" applyFill="1" applyBorder="1" applyAlignment="1" applyProtection="1">
      <alignment horizontal="center"/>
    </xf>
    <xf numFmtId="0" fontId="2" fillId="13" borderId="13" xfId="0" applyFont="1" applyFill="1" applyBorder="1" applyProtection="1"/>
    <xf numFmtId="0" fontId="5" fillId="3" borderId="34" xfId="0" applyFont="1" applyFill="1" applyBorder="1" applyAlignment="1" applyProtection="1">
      <alignment horizontal="center"/>
    </xf>
    <xf numFmtId="166" fontId="5" fillId="8" borderId="12" xfId="0" applyNumberFormat="1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16" fontId="2" fillId="4" borderId="12" xfId="0" applyNumberFormat="1" applyFont="1" applyFill="1" applyBorder="1" applyAlignment="1" applyProtection="1">
      <alignment horizontal="center"/>
    </xf>
    <xf numFmtId="0" fontId="34" fillId="3" borderId="4" xfId="0" applyFont="1" applyFill="1" applyBorder="1" applyAlignment="1" applyProtection="1">
      <alignment horizontal="center"/>
    </xf>
    <xf numFmtId="0" fontId="45" fillId="3" borderId="14" xfId="0" applyFont="1" applyFill="1" applyBorder="1" applyAlignment="1" applyProtection="1">
      <alignment horizontal="center"/>
    </xf>
    <xf numFmtId="0" fontId="2" fillId="3" borderId="35" xfId="0" applyFont="1" applyFill="1" applyBorder="1" applyAlignment="1" applyProtection="1">
      <alignment horizontal="center"/>
    </xf>
    <xf numFmtId="0" fontId="2" fillId="3" borderId="34" xfId="0" applyFont="1" applyFill="1" applyBorder="1" applyAlignment="1" applyProtection="1">
      <alignment horizontal="center"/>
    </xf>
    <xf numFmtId="0" fontId="2" fillId="3" borderId="3" xfId="0" applyFont="1" applyFill="1" applyBorder="1" applyProtection="1"/>
    <xf numFmtId="0" fontId="2" fillId="0" borderId="23" xfId="0" applyFont="1" applyBorder="1"/>
    <xf numFmtId="16" fontId="2" fillId="0" borderId="0" xfId="0" applyNumberFormat="1" applyFont="1" applyAlignment="1">
      <alignment horizontal="center"/>
    </xf>
    <xf numFmtId="0" fontId="2" fillId="14" borderId="12" xfId="0" applyFont="1" applyFill="1" applyBorder="1" applyAlignment="1" applyProtection="1">
      <alignment horizontal="center"/>
    </xf>
    <xf numFmtId="0" fontId="2" fillId="14" borderId="9" xfId="0" applyFont="1" applyFill="1" applyBorder="1" applyAlignment="1" applyProtection="1">
      <alignment horizontal="center"/>
    </xf>
    <xf numFmtId="0" fontId="2" fillId="14" borderId="10" xfId="0" applyFont="1" applyFill="1" applyBorder="1" applyAlignment="1" applyProtection="1">
      <alignment horizontal="center"/>
    </xf>
    <xf numFmtId="0" fontId="5" fillId="12" borderId="6" xfId="0" applyFont="1" applyFill="1" applyBorder="1" applyAlignment="1" applyProtection="1">
      <alignment horizontal="center"/>
    </xf>
    <xf numFmtId="0" fontId="5" fillId="12" borderId="2" xfId="0" applyFont="1" applyFill="1" applyBorder="1" applyAlignment="1" applyProtection="1">
      <alignment horizontal="center"/>
    </xf>
    <xf numFmtId="0" fontId="35" fillId="8" borderId="10" xfId="1" applyFont="1" applyFill="1" applyBorder="1" applyAlignment="1" applyProtection="1">
      <alignment horizontal="left"/>
    </xf>
    <xf numFmtId="0" fontId="5" fillId="3" borderId="12" xfId="0" applyFont="1" applyFill="1" applyBorder="1" applyAlignment="1" applyProtection="1">
      <alignment horizontal="center"/>
    </xf>
    <xf numFmtId="0" fontId="0" fillId="14" borderId="0" xfId="0" applyFill="1"/>
    <xf numFmtId="0" fontId="2" fillId="14" borderId="9" xfId="0" applyFont="1" applyFill="1" applyBorder="1" applyAlignment="1">
      <alignment horizontal="center"/>
    </xf>
    <xf numFmtId="0" fontId="2" fillId="14" borderId="37" xfId="0" applyFont="1" applyFill="1" applyBorder="1" applyAlignment="1">
      <alignment horizontal="center"/>
    </xf>
    <xf numFmtId="0" fontId="2" fillId="14" borderId="24" xfId="0" applyFont="1" applyFill="1" applyBorder="1" applyAlignment="1">
      <alignment horizontal="center"/>
    </xf>
    <xf numFmtId="0" fontId="2" fillId="14" borderId="38" xfId="0" applyFont="1" applyFill="1" applyBorder="1" applyAlignment="1">
      <alignment horizontal="center"/>
    </xf>
    <xf numFmtId="0" fontId="2" fillId="14" borderId="36" xfId="0" applyFont="1" applyFill="1" applyBorder="1" applyAlignment="1">
      <alignment horizontal="center"/>
    </xf>
    <xf numFmtId="0" fontId="2" fillId="14" borderId="23" xfId="0" applyFont="1" applyFill="1" applyBorder="1" applyAlignment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  <xf numFmtId="16" fontId="34" fillId="4" borderId="11" xfId="0" applyNumberFormat="1" applyFont="1" applyFill="1" applyBorder="1" applyAlignment="1" applyProtection="1">
      <alignment horizontal="center"/>
    </xf>
    <xf numFmtId="0" fontId="46" fillId="3" borderId="9" xfId="0" applyFont="1" applyFill="1" applyBorder="1" applyAlignment="1" applyProtection="1">
      <alignment horizontal="center"/>
    </xf>
    <xf numFmtId="0" fontId="47" fillId="3" borderId="9" xfId="1" applyFont="1" applyFill="1" applyBorder="1" applyAlignment="1" applyProtection="1"/>
    <xf numFmtId="165" fontId="46" fillId="3" borderId="11" xfId="0" applyNumberFormat="1" applyFont="1" applyFill="1" applyBorder="1" applyAlignment="1" applyProtection="1">
      <alignment horizontal="center"/>
    </xf>
    <xf numFmtId="0" fontId="46" fillId="3" borderId="1" xfId="0" applyFont="1" applyFill="1" applyBorder="1" applyAlignment="1" applyProtection="1">
      <alignment horizontal="center"/>
    </xf>
    <xf numFmtId="0" fontId="38" fillId="3" borderId="7" xfId="0" applyFont="1" applyFill="1" applyBorder="1" applyAlignment="1" applyProtection="1">
      <alignment horizontal="center"/>
    </xf>
    <xf numFmtId="165" fontId="50" fillId="3" borderId="11" xfId="0" applyNumberFormat="1" applyFont="1" applyFill="1" applyBorder="1" applyAlignment="1">
      <alignment horizontal="center" wrapText="1"/>
    </xf>
    <xf numFmtId="0" fontId="0" fillId="0" borderId="6" xfId="0" applyBorder="1"/>
    <xf numFmtId="0" fontId="2" fillId="0" borderId="12" xfId="0" applyFont="1" applyBorder="1"/>
    <xf numFmtId="0" fontId="0" fillId="0" borderId="0" xfId="0" applyBorder="1"/>
    <xf numFmtId="0" fontId="2" fillId="0" borderId="11" xfId="0" applyFont="1" applyBorder="1"/>
    <xf numFmtId="0" fontId="0" fillId="0" borderId="8" xfId="0" applyBorder="1"/>
    <xf numFmtId="0" fontId="35" fillId="3" borderId="14" xfId="1" applyFont="1" applyFill="1" applyBorder="1" applyAlignment="1" applyProtection="1"/>
    <xf numFmtId="165" fontId="2" fillId="3" borderId="14" xfId="0" applyNumberFormat="1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 wrapText="1"/>
    </xf>
    <xf numFmtId="14" fontId="5" fillId="3" borderId="14" xfId="0" applyNumberFormat="1" applyFont="1" applyFill="1" applyBorder="1" applyAlignment="1" applyProtection="1">
      <alignment horizontal="center"/>
    </xf>
    <xf numFmtId="0" fontId="34" fillId="3" borderId="12" xfId="0" applyFont="1" applyFill="1" applyBorder="1" applyAlignment="1" applyProtection="1">
      <alignment horizontal="center"/>
    </xf>
    <xf numFmtId="0" fontId="42" fillId="3" borderId="12" xfId="0" applyFont="1" applyFill="1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horizontal="center"/>
    </xf>
    <xf numFmtId="0" fontId="37" fillId="4" borderId="11" xfId="0" applyFont="1" applyFill="1" applyBorder="1" applyAlignment="1" applyProtection="1">
      <alignment horizontal="left" wrapText="1"/>
    </xf>
    <xf numFmtId="0" fontId="2" fillId="4" borderId="15" xfId="0" applyFont="1" applyFill="1" applyBorder="1" applyAlignment="1" applyProtection="1">
      <alignment horizontal="center" wrapText="1"/>
    </xf>
    <xf numFmtId="165" fontId="2" fillId="4" borderId="7" xfId="0" applyNumberFormat="1" applyFont="1" applyFill="1" applyBorder="1" applyAlignment="1" applyProtection="1">
      <alignment horizontal="center" wrapText="1"/>
    </xf>
    <xf numFmtId="0" fontId="10" fillId="4" borderId="11" xfId="0" applyFont="1" applyFill="1" applyBorder="1" applyAlignment="1" applyProtection="1">
      <alignment horizontal="center" wrapText="1"/>
    </xf>
    <xf numFmtId="14" fontId="2" fillId="4" borderId="8" xfId="0" applyNumberFormat="1" applyFont="1" applyFill="1" applyBorder="1" applyAlignment="1" applyProtection="1">
      <alignment horizontal="center" wrapText="1"/>
    </xf>
    <xf numFmtId="0" fontId="5" fillId="4" borderId="15" xfId="0" applyFont="1" applyFill="1" applyBorder="1" applyAlignment="1" applyProtection="1">
      <alignment horizontal="left"/>
    </xf>
    <xf numFmtId="0" fontId="5" fillId="10" borderId="9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4" fillId="0" borderId="23" xfId="1" applyFont="1" applyBorder="1" applyAlignment="1" applyProtection="1"/>
    <xf numFmtId="0" fontId="5" fillId="3" borderId="23" xfId="0" applyFont="1" applyFill="1" applyBorder="1" applyAlignment="1">
      <alignment horizontal="center"/>
    </xf>
    <xf numFmtId="14" fontId="2" fillId="3" borderId="23" xfId="0" applyNumberFormat="1" applyFont="1" applyFill="1" applyBorder="1" applyAlignment="1">
      <alignment horizontal="center"/>
    </xf>
    <xf numFmtId="0" fontId="9" fillId="3" borderId="23" xfId="0" applyFont="1" applyFill="1" applyBorder="1" applyAlignment="1">
      <alignment horizontal="left"/>
    </xf>
    <xf numFmtId="0" fontId="0" fillId="0" borderId="23" xfId="0" applyBorder="1"/>
    <xf numFmtId="0" fontId="5" fillId="6" borderId="23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left"/>
    </xf>
    <xf numFmtId="0" fontId="28" fillId="3" borderId="39" xfId="0" applyFont="1" applyFill="1" applyBorder="1" applyProtection="1"/>
    <xf numFmtId="0" fontId="2" fillId="0" borderId="39" xfId="0" applyFont="1" applyBorder="1"/>
    <xf numFmtId="0" fontId="2" fillId="4" borderId="13" xfId="0" applyFont="1" applyFill="1" applyBorder="1" applyProtection="1"/>
    <xf numFmtId="0" fontId="43" fillId="12" borderId="1" xfId="0" applyFont="1" applyFill="1" applyBorder="1" applyAlignment="1" applyProtection="1">
      <alignment horizontal="center"/>
    </xf>
    <xf numFmtId="165" fontId="2" fillId="12" borderId="13" xfId="0" applyNumberFormat="1" applyFont="1" applyFill="1" applyBorder="1" applyAlignment="1" applyProtection="1">
      <alignment horizontal="center"/>
    </xf>
    <xf numFmtId="0" fontId="17" fillId="0" borderId="23" xfId="0" applyFont="1" applyBorder="1" applyAlignment="1">
      <alignment horizontal="center"/>
    </xf>
    <xf numFmtId="0" fontId="4" fillId="0" borderId="23" xfId="0" applyFont="1" applyBorder="1"/>
    <xf numFmtId="0" fontId="0" fillId="0" borderId="0" xfId="0" applyAlignment="1">
      <alignment horizontal="center"/>
    </xf>
    <xf numFmtId="14" fontId="2" fillId="3" borderId="3" xfId="0" applyNumberFormat="1" applyFont="1" applyFill="1" applyBorder="1" applyAlignment="1" applyProtection="1">
      <alignment horizontal="center" wrapText="1"/>
    </xf>
    <xf numFmtId="0" fontId="2" fillId="4" borderId="14" xfId="0" applyFont="1" applyFill="1" applyBorder="1" applyAlignment="1" applyProtection="1">
      <alignment horizontal="center"/>
    </xf>
    <xf numFmtId="0" fontId="28" fillId="3" borderId="10" xfId="0" applyFont="1" applyFill="1" applyBorder="1" applyAlignment="1" applyProtection="1">
      <alignment horizontal="center"/>
    </xf>
    <xf numFmtId="0" fontId="2" fillId="3" borderId="27" xfId="0" applyFont="1" applyFill="1" applyBorder="1" applyAlignment="1" applyProtection="1">
      <alignment horizontal="center"/>
    </xf>
    <xf numFmtId="0" fontId="2" fillId="3" borderId="12" xfId="0" applyNumberFormat="1" applyFont="1" applyFill="1" applyBorder="1" applyAlignment="1" applyProtection="1">
      <alignment horizontal="center" wrapText="1"/>
    </xf>
    <xf numFmtId="0" fontId="2" fillId="3" borderId="9" xfId="0" applyNumberFormat="1" applyFont="1" applyFill="1" applyBorder="1" applyAlignment="1" applyProtection="1">
      <alignment horizontal="center"/>
    </xf>
    <xf numFmtId="0" fontId="2" fillId="3" borderId="10" xfId="0" applyNumberFormat="1" applyFont="1" applyFill="1" applyBorder="1" applyAlignment="1" applyProtection="1">
      <alignment horizontal="center"/>
    </xf>
    <xf numFmtId="0" fontId="6" fillId="3" borderId="11" xfId="0" applyNumberFormat="1" applyFont="1" applyFill="1" applyBorder="1" applyAlignment="1" applyProtection="1">
      <alignment horizontal="center"/>
    </xf>
    <xf numFmtId="0" fontId="28" fillId="3" borderId="0" xfId="0" applyNumberFormat="1" applyFont="1" applyFill="1" applyAlignment="1" applyProtection="1">
      <alignment horizontal="center"/>
    </xf>
    <xf numFmtId="1" fontId="2" fillId="3" borderId="11" xfId="0" applyNumberFormat="1" applyFont="1" applyFill="1" applyBorder="1" applyAlignment="1" applyProtection="1">
      <alignment horizontal="center"/>
    </xf>
    <xf numFmtId="0" fontId="2" fillId="3" borderId="3" xfId="0" applyNumberFormat="1" applyFont="1" applyFill="1" applyBorder="1" applyAlignment="1" applyProtection="1">
      <alignment horizontal="center" wrapText="1"/>
    </xf>
    <xf numFmtId="0" fontId="2" fillId="3" borderId="13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center"/>
    </xf>
    <xf numFmtId="1" fontId="2" fillId="3" borderId="5" xfId="0" applyNumberFormat="1" applyFont="1" applyFill="1" applyBorder="1" applyAlignment="1" applyProtection="1">
      <alignment horizontal="center"/>
    </xf>
    <xf numFmtId="1" fontId="2" fillId="3" borderId="10" xfId="0" applyNumberFormat="1" applyFont="1" applyFill="1" applyBorder="1" applyAlignment="1" applyProtection="1">
      <alignment horizontal="center"/>
    </xf>
    <xf numFmtId="0" fontId="2" fillId="3" borderId="5" xfId="0" applyNumberFormat="1" applyFont="1" applyFill="1" applyBorder="1" applyAlignment="1" applyProtection="1">
      <alignment horizontal="center"/>
    </xf>
    <xf numFmtId="0" fontId="6" fillId="3" borderId="7" xfId="0" applyNumberFormat="1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 wrapText="1"/>
    </xf>
    <xf numFmtId="0" fontId="2" fillId="3" borderId="40" xfId="0" applyFont="1" applyFill="1" applyBorder="1" applyAlignment="1" applyProtection="1">
      <alignment horizontal="center"/>
    </xf>
    <xf numFmtId="0" fontId="2" fillId="3" borderId="42" xfId="0" applyFont="1" applyFill="1" applyBorder="1" applyAlignment="1" applyProtection="1">
      <alignment horizontal="center"/>
    </xf>
    <xf numFmtId="1" fontId="2" fillId="3" borderId="9" xfId="0" applyNumberFormat="1" applyFont="1" applyFill="1" applyBorder="1" applyAlignment="1" applyProtection="1">
      <alignment horizontal="center"/>
    </xf>
    <xf numFmtId="0" fontId="2" fillId="0" borderId="0" xfId="0" applyFont="1"/>
    <xf numFmtId="0" fontId="43" fillId="3" borderId="3" xfId="0" applyNumberFormat="1" applyFont="1" applyFill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13" borderId="9" xfId="0" applyFont="1" applyFill="1" applyBorder="1" applyAlignment="1" applyProtection="1">
      <alignment horizontal="center"/>
    </xf>
    <xf numFmtId="0" fontId="2" fillId="13" borderId="11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2" fillId="5" borderId="27" xfId="0" applyFont="1" applyFill="1" applyBorder="1" applyAlignment="1" applyProtection="1">
      <alignment horizontal="center"/>
    </xf>
    <xf numFmtId="0" fontId="2" fillId="13" borderId="27" xfId="0" applyFont="1" applyFill="1" applyBorder="1" applyAlignment="1" applyProtection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7" fillId="0" borderId="24" xfId="0" applyFont="1" applyBorder="1" applyAlignment="1">
      <alignment horizontal="center"/>
    </xf>
    <xf numFmtId="0" fontId="0" fillId="0" borderId="24" xfId="0" applyBorder="1"/>
    <xf numFmtId="0" fontId="4" fillId="0" borderId="24" xfId="0" applyFont="1" applyBorder="1"/>
    <xf numFmtId="0" fontId="17" fillId="0" borderId="1" xfId="0" applyFont="1" applyBorder="1" applyAlignment="1">
      <alignment horizontal="center"/>
    </xf>
    <xf numFmtId="1" fontId="2" fillId="3" borderId="13" xfId="0" applyNumberFormat="1" applyFont="1" applyFill="1" applyBorder="1" applyAlignment="1" applyProtection="1">
      <alignment horizontal="center"/>
    </xf>
    <xf numFmtId="0" fontId="2" fillId="4" borderId="13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0" fillId="4" borderId="0" xfId="0" applyFill="1"/>
    <xf numFmtId="0" fontId="2" fillId="4" borderId="3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8" fillId="4" borderId="0" xfId="0" applyFont="1" applyFill="1" applyAlignment="1" applyProtection="1">
      <alignment horizontal="center"/>
    </xf>
    <xf numFmtId="0" fontId="35" fillId="3" borderId="12" xfId="1" applyFont="1" applyFill="1" applyBorder="1" applyAlignment="1" applyProtection="1">
      <alignment horizontal="left"/>
    </xf>
    <xf numFmtId="0" fontId="43" fillId="3" borderId="14" xfId="0" applyFont="1" applyFill="1" applyBorder="1" applyAlignment="1" applyProtection="1">
      <alignment horizontal="center"/>
    </xf>
    <xf numFmtId="165" fontId="2" fillId="3" borderId="3" xfId="0" applyNumberFormat="1" applyFont="1" applyFill="1" applyBorder="1" applyAlignment="1" applyProtection="1">
      <alignment horizontal="center"/>
    </xf>
    <xf numFmtId="16" fontId="2" fillId="3" borderId="14" xfId="0" applyNumberFormat="1" applyFont="1" applyFill="1" applyBorder="1" applyAlignment="1" applyProtection="1">
      <alignment horizontal="center"/>
    </xf>
    <xf numFmtId="0" fontId="34" fillId="3" borderId="12" xfId="0" applyFont="1" applyFill="1" applyBorder="1" applyAlignment="1" applyProtection="1">
      <alignment horizontal="left"/>
    </xf>
    <xf numFmtId="0" fontId="44" fillId="3" borderId="14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2" fillId="4" borderId="13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1" fontId="2" fillId="5" borderId="7" xfId="0" applyNumberFormat="1" applyFont="1" applyFill="1" applyBorder="1" applyAlignment="1" applyProtection="1">
      <alignment horizontal="center"/>
    </xf>
    <xf numFmtId="0" fontId="2" fillId="5" borderId="0" xfId="0" applyFont="1" applyFill="1" applyAlignment="1">
      <alignment horizontal="center"/>
    </xf>
    <xf numFmtId="165" fontId="57" fillId="4" borderId="1" xfId="0" applyNumberFormat="1" applyFont="1" applyFill="1" applyBorder="1" applyAlignment="1" applyProtection="1">
      <alignment horizontal="center"/>
    </xf>
    <xf numFmtId="165" fontId="57" fillId="3" borderId="9" xfId="0" applyNumberFormat="1" applyFont="1" applyFill="1" applyBorder="1" applyAlignment="1" applyProtection="1">
      <alignment horizontal="center" wrapText="1"/>
    </xf>
    <xf numFmtId="165" fontId="57" fillId="3" borderId="9" xfId="0" applyNumberFormat="1" applyFont="1" applyFill="1" applyBorder="1" applyAlignment="1" applyProtection="1">
      <alignment horizontal="center"/>
    </xf>
    <xf numFmtId="165" fontId="57" fillId="3" borderId="1" xfId="0" applyNumberFormat="1" applyFont="1" applyFill="1" applyBorder="1" applyAlignment="1" applyProtection="1">
      <alignment horizontal="center"/>
    </xf>
    <xf numFmtId="0" fontId="35" fillId="3" borderId="10" xfId="1" applyFont="1" applyFill="1" applyBorder="1" applyAlignment="1" applyProtection="1"/>
    <xf numFmtId="0" fontId="0" fillId="5" borderId="0" xfId="0" applyFill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35" fillId="3" borderId="43" xfId="1" applyFont="1" applyFill="1" applyBorder="1" applyAlignment="1" applyProtection="1"/>
    <xf numFmtId="14" fontId="41" fillId="3" borderId="43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4" fontId="2" fillId="3" borderId="15" xfId="0" applyNumberFormat="1" applyFont="1" applyFill="1" applyBorder="1" applyAlignment="1" applyProtection="1">
      <alignment horizontal="center" wrapText="1"/>
    </xf>
    <xf numFmtId="0" fontId="2" fillId="3" borderId="30" xfId="0" applyFont="1" applyFill="1" applyBorder="1" applyAlignment="1" applyProtection="1">
      <alignment horizontal="center"/>
    </xf>
    <xf numFmtId="165" fontId="2" fillId="4" borderId="13" xfId="0" applyNumberFormat="1" applyFont="1" applyFill="1" applyBorder="1" applyAlignment="1" applyProtection="1">
      <alignment horizontal="center" wrapText="1"/>
    </xf>
    <xf numFmtId="165" fontId="2" fillId="4" borderId="9" xfId="0" applyNumberFormat="1" applyFont="1" applyFill="1" applyBorder="1" applyAlignment="1" applyProtection="1">
      <alignment horizontal="center"/>
    </xf>
    <xf numFmtId="165" fontId="2" fillId="4" borderId="15" xfId="0" applyNumberFormat="1" applyFont="1" applyFill="1" applyBorder="1" applyAlignment="1" applyProtection="1">
      <alignment horizontal="center"/>
    </xf>
    <xf numFmtId="0" fontId="21" fillId="3" borderId="11" xfId="0" applyFont="1" applyFill="1" applyBorder="1" applyAlignment="1" applyProtection="1">
      <alignment horizontal="center"/>
    </xf>
    <xf numFmtId="0" fontId="58" fillId="0" borderId="0" xfId="1" applyFont="1" applyAlignment="1" applyProtection="1">
      <alignment horizontal="center"/>
    </xf>
    <xf numFmtId="165" fontId="2" fillId="4" borderId="0" xfId="0" applyNumberFormat="1" applyFont="1" applyFill="1" applyBorder="1" applyAlignment="1" applyProtection="1">
      <alignment horizontal="center"/>
    </xf>
    <xf numFmtId="1" fontId="2" fillId="4" borderId="11" xfId="0" applyNumberFormat="1" applyFont="1" applyFill="1" applyBorder="1" applyAlignment="1" applyProtection="1">
      <alignment horizontal="center"/>
    </xf>
    <xf numFmtId="1" fontId="2" fillId="4" borderId="7" xfId="0" applyNumberFormat="1" applyFont="1" applyFill="1" applyBorder="1" applyAlignment="1" applyProtection="1">
      <alignment horizontal="center"/>
    </xf>
    <xf numFmtId="0" fontId="5" fillId="12" borderId="1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left"/>
    </xf>
    <xf numFmtId="1" fontId="2" fillId="4" borderId="10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Protection="1"/>
    <xf numFmtId="165" fontId="2" fillId="4" borderId="2" xfId="0" applyNumberFormat="1" applyFont="1" applyFill="1" applyBorder="1" applyAlignment="1" applyProtection="1">
      <alignment horizontal="center"/>
    </xf>
    <xf numFmtId="0" fontId="44" fillId="3" borderId="1" xfId="0" applyFont="1" applyFill="1" applyBorder="1" applyAlignment="1" applyProtection="1">
      <alignment horizontal="left"/>
    </xf>
    <xf numFmtId="0" fontId="23" fillId="0" borderId="10" xfId="1" applyFont="1" applyBorder="1" applyAlignment="1" applyProtection="1">
      <alignment horizontal="center"/>
    </xf>
    <xf numFmtId="0" fontId="23" fillId="0" borderId="9" xfId="1" applyFont="1" applyBorder="1" applyAlignment="1" applyProtection="1">
      <alignment horizontal="center"/>
    </xf>
    <xf numFmtId="0" fontId="23" fillId="0" borderId="11" xfId="1" applyFont="1" applyBorder="1" applyAlignment="1" applyProtection="1">
      <alignment horizontal="center"/>
    </xf>
    <xf numFmtId="0" fontId="35" fillId="3" borderId="13" xfId="1" applyFont="1" applyFill="1" applyBorder="1" applyAlignment="1" applyProtection="1">
      <alignment horizontal="center" vertical="center" wrapText="1"/>
    </xf>
    <xf numFmtId="0" fontId="45" fillId="3" borderId="9" xfId="0" applyFont="1" applyFill="1" applyBorder="1" applyAlignment="1" applyProtection="1">
      <alignment horizontal="left"/>
    </xf>
    <xf numFmtId="0" fontId="45" fillId="3" borderId="1" xfId="0" applyFont="1" applyFill="1" applyBorder="1" applyAlignment="1" applyProtection="1">
      <alignment horizontal="left"/>
    </xf>
    <xf numFmtId="0" fontId="2" fillId="3" borderId="14" xfId="0" applyFont="1" applyFill="1" applyBorder="1" applyProtection="1"/>
    <xf numFmtId="0" fontId="5" fillId="4" borderId="10" xfId="0" applyFont="1" applyFill="1" applyBorder="1" applyAlignment="1" applyProtection="1">
      <alignment horizontal="center"/>
    </xf>
    <xf numFmtId="0" fontId="45" fillId="3" borderId="1" xfId="0" applyFont="1" applyFill="1" applyBorder="1" applyAlignment="1" applyProtection="1">
      <alignment horizontal="right"/>
    </xf>
    <xf numFmtId="0" fontId="33" fillId="12" borderId="1" xfId="0" applyFont="1" applyFill="1" applyBorder="1" applyAlignment="1" applyProtection="1">
      <alignment horizontal="center"/>
    </xf>
    <xf numFmtId="166" fontId="33" fillId="12" borderId="9" xfId="0" applyNumberFormat="1" applyFont="1" applyFill="1" applyBorder="1" applyAlignment="1" applyProtection="1">
      <alignment horizontal="center"/>
    </xf>
    <xf numFmtId="0" fontId="59" fillId="3" borderId="2" xfId="0" applyFont="1" applyFill="1" applyBorder="1" applyAlignment="1" applyProtection="1">
      <alignment horizontal="right"/>
    </xf>
    <xf numFmtId="1" fontId="2" fillId="3" borderId="7" xfId="0" applyNumberFormat="1" applyFont="1" applyFill="1" applyBorder="1" applyAlignment="1" applyProtection="1">
      <alignment horizontal="left"/>
    </xf>
    <xf numFmtId="0" fontId="35" fillId="3" borderId="9" xfId="1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/>
    </xf>
    <xf numFmtId="0" fontId="42" fillId="3" borderId="0" xfId="0" applyFont="1" applyFill="1" applyBorder="1" applyAlignment="1" applyProtection="1">
      <alignment horizontal="center" wrapText="1"/>
    </xf>
    <xf numFmtId="1" fontId="2" fillId="5" borderId="0" xfId="0" applyNumberFormat="1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23" fillId="0" borderId="12" xfId="1" applyFont="1" applyBorder="1" applyAlignment="1" applyProtection="1">
      <alignment horizontal="center"/>
    </xf>
    <xf numFmtId="0" fontId="2" fillId="3" borderId="15" xfId="0" applyFont="1" applyFill="1" applyBorder="1" applyProtection="1"/>
    <xf numFmtId="0" fontId="42" fillId="3" borderId="15" xfId="0" applyFont="1" applyFill="1" applyBorder="1" applyAlignment="1" applyProtection="1">
      <alignment horizontal="center" wrapText="1"/>
    </xf>
    <xf numFmtId="1" fontId="2" fillId="3" borderId="15" xfId="0" applyNumberFormat="1" applyFont="1" applyFill="1" applyBorder="1" applyAlignment="1" applyProtection="1">
      <alignment horizontal="center"/>
    </xf>
    <xf numFmtId="1" fontId="2" fillId="5" borderId="15" xfId="0" applyNumberFormat="1" applyFont="1" applyFill="1" applyBorder="1" applyAlignment="1" applyProtection="1">
      <alignment horizontal="center"/>
    </xf>
    <xf numFmtId="0" fontId="21" fillId="3" borderId="4" xfId="0" applyFont="1" applyFill="1" applyBorder="1" applyAlignment="1" applyProtection="1">
      <alignment horizontal="center"/>
    </xf>
    <xf numFmtId="14" fontId="2" fillId="3" borderId="12" xfId="0" applyNumberFormat="1" applyFont="1" applyFill="1" applyBorder="1" applyProtection="1"/>
    <xf numFmtId="14" fontId="2" fillId="3" borderId="9" xfId="0" applyNumberFormat="1" applyFont="1" applyFill="1" applyBorder="1" applyProtection="1"/>
    <xf numFmtId="14" fontId="2" fillId="3" borderId="10" xfId="0" applyNumberFormat="1" applyFont="1" applyFill="1" applyBorder="1" applyProtection="1"/>
    <xf numFmtId="14" fontId="2" fillId="3" borderId="11" xfId="0" applyNumberFormat="1" applyFont="1" applyFill="1" applyBorder="1" applyProtection="1"/>
    <xf numFmtId="0" fontId="46" fillId="3" borderId="10" xfId="0" applyFont="1" applyFill="1" applyBorder="1" applyAlignment="1" applyProtection="1">
      <alignment horizontal="center"/>
    </xf>
    <xf numFmtId="0" fontId="46" fillId="3" borderId="11" xfId="0" applyFont="1" applyFill="1" applyBorder="1" applyAlignment="1" applyProtection="1">
      <alignment horizontal="center"/>
    </xf>
    <xf numFmtId="0" fontId="46" fillId="3" borderId="12" xfId="0" applyFont="1" applyFill="1" applyBorder="1" applyAlignment="1" applyProtection="1">
      <alignment horizontal="center"/>
    </xf>
    <xf numFmtId="165" fontId="46" fillId="3" borderId="0" xfId="0" applyNumberFormat="1" applyFont="1" applyFill="1" applyBorder="1" applyAlignment="1" applyProtection="1">
      <alignment horizontal="center"/>
    </xf>
    <xf numFmtId="0" fontId="46" fillId="3" borderId="14" xfId="0" applyFont="1" applyFill="1" applyBorder="1" applyProtection="1"/>
    <xf numFmtId="165" fontId="46" fillId="3" borderId="4" xfId="0" applyNumberFormat="1" applyFont="1" applyFill="1" applyBorder="1" applyAlignment="1" applyProtection="1">
      <alignment horizontal="center"/>
    </xf>
    <xf numFmtId="0" fontId="46" fillId="3" borderId="1" xfId="0" applyFont="1" applyFill="1" applyBorder="1" applyProtection="1"/>
    <xf numFmtId="165" fontId="46" fillId="3" borderId="1" xfId="0" applyNumberFormat="1" applyFont="1" applyFill="1" applyBorder="1" applyAlignment="1" applyProtection="1">
      <alignment horizontal="center"/>
    </xf>
    <xf numFmtId="165" fontId="46" fillId="4" borderId="15" xfId="0" applyNumberFormat="1" applyFont="1" applyFill="1" applyBorder="1" applyAlignment="1" applyProtection="1">
      <alignment horizontal="center"/>
    </xf>
    <xf numFmtId="165" fontId="46" fillId="3" borderId="14" xfId="0" applyNumberFormat="1" applyFont="1" applyFill="1" applyBorder="1" applyAlignment="1" applyProtection="1">
      <alignment horizontal="center"/>
    </xf>
    <xf numFmtId="165" fontId="46" fillId="4" borderId="1" xfId="0" applyNumberFormat="1" applyFont="1" applyFill="1" applyBorder="1" applyAlignment="1" applyProtection="1">
      <alignment horizontal="center"/>
    </xf>
    <xf numFmtId="165" fontId="46" fillId="4" borderId="0" xfId="0" applyNumberFormat="1" applyFont="1" applyFill="1" applyBorder="1" applyAlignment="1" applyProtection="1">
      <alignment horizontal="center"/>
    </xf>
    <xf numFmtId="0" fontId="46" fillId="3" borderId="3" xfId="0" applyFont="1" applyFill="1" applyBorder="1" applyProtection="1"/>
    <xf numFmtId="165" fontId="46" fillId="4" borderId="14" xfId="0" applyNumberFormat="1" applyFont="1" applyFill="1" applyBorder="1" applyAlignment="1" applyProtection="1">
      <alignment horizontal="center"/>
    </xf>
    <xf numFmtId="0" fontId="46" fillId="3" borderId="13" xfId="0" applyFont="1" applyFill="1" applyBorder="1" applyProtection="1"/>
    <xf numFmtId="0" fontId="46" fillId="3" borderId="0" xfId="0" applyFont="1" applyFill="1" applyBorder="1" applyProtection="1"/>
    <xf numFmtId="0" fontId="46" fillId="3" borderId="15" xfId="0" applyFont="1" applyFill="1" applyBorder="1" applyProtection="1"/>
    <xf numFmtId="0" fontId="49" fillId="3" borderId="10" xfId="0" applyFont="1" applyFill="1" applyBorder="1" applyAlignment="1" applyProtection="1">
      <alignment horizontal="center"/>
    </xf>
    <xf numFmtId="0" fontId="49" fillId="3" borderId="12" xfId="0" applyFont="1" applyFill="1" applyBorder="1" applyAlignment="1" applyProtection="1">
      <alignment horizontal="center"/>
    </xf>
    <xf numFmtId="0" fontId="49" fillId="3" borderId="9" xfId="0" applyFont="1" applyFill="1" applyBorder="1" applyAlignment="1" applyProtection="1">
      <alignment horizontal="center"/>
    </xf>
    <xf numFmtId="0" fontId="49" fillId="3" borderId="11" xfId="0" applyFont="1" applyFill="1" applyBorder="1" applyAlignment="1" applyProtection="1">
      <alignment horizontal="center"/>
    </xf>
    <xf numFmtId="0" fontId="48" fillId="12" borderId="1" xfId="0" applyFont="1" applyFill="1" applyBorder="1" applyAlignment="1" applyProtection="1">
      <alignment horizontal="center"/>
    </xf>
    <xf numFmtId="0" fontId="48" fillId="12" borderId="9" xfId="0" applyFont="1" applyFill="1" applyBorder="1" applyAlignment="1" applyProtection="1">
      <alignment horizontal="center"/>
    </xf>
    <xf numFmtId="1" fontId="2" fillId="5" borderId="1" xfId="0" applyNumberFormat="1" applyFont="1" applyFill="1" applyBorder="1" applyAlignment="1" applyProtection="1">
      <alignment horizontal="center"/>
    </xf>
    <xf numFmtId="0" fontId="0" fillId="3" borderId="9" xfId="0" applyFill="1" applyBorder="1"/>
    <xf numFmtId="0" fontId="2" fillId="4" borderId="13" xfId="0" applyFont="1" applyFill="1" applyBorder="1" applyAlignment="1" applyProtection="1">
      <alignment horizontal="center"/>
    </xf>
    <xf numFmtId="0" fontId="10" fillId="3" borderId="0" xfId="0" applyFont="1" applyFill="1" applyBorder="1" applyProtection="1"/>
    <xf numFmtId="0" fontId="23" fillId="0" borderId="2" xfId="1" applyFont="1" applyBorder="1" applyAlignment="1" applyProtection="1">
      <alignment horizontal="center"/>
    </xf>
    <xf numFmtId="165" fontId="57" fillId="10" borderId="1" xfId="0" applyNumberFormat="1" applyFont="1" applyFill="1" applyBorder="1" applyAlignment="1" applyProtection="1">
      <alignment horizontal="center"/>
    </xf>
    <xf numFmtId="165" fontId="57" fillId="10" borderId="9" xfId="0" applyNumberFormat="1" applyFont="1" applyFill="1" applyBorder="1" applyAlignment="1" applyProtection="1">
      <alignment horizontal="center"/>
    </xf>
    <xf numFmtId="165" fontId="57" fillId="10" borderId="0" xfId="0" applyNumberFormat="1" applyFont="1" applyFill="1" applyBorder="1" applyAlignment="1" applyProtection="1">
      <alignment horizontal="center"/>
    </xf>
    <xf numFmtId="165" fontId="57" fillId="3" borderId="15" xfId="0" applyNumberFormat="1" applyFont="1" applyFill="1" applyBorder="1" applyAlignment="1" applyProtection="1">
      <alignment horizontal="center"/>
    </xf>
    <xf numFmtId="0" fontId="49" fillId="4" borderId="9" xfId="0" applyFont="1" applyFill="1" applyBorder="1" applyAlignment="1" applyProtection="1">
      <alignment horizontal="center"/>
    </xf>
    <xf numFmtId="0" fontId="49" fillId="3" borderId="9" xfId="0" applyFont="1" applyFill="1" applyBorder="1" applyAlignment="1" applyProtection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23" fillId="0" borderId="5" xfId="1" applyFont="1" applyBorder="1" applyAlignment="1" applyProtection="1">
      <alignment horizontal="center"/>
    </xf>
    <xf numFmtId="168" fontId="2" fillId="4" borderId="9" xfId="0" applyNumberFormat="1" applyFont="1" applyFill="1" applyBorder="1" applyAlignment="1" applyProtection="1">
      <alignment horizontal="center" wrapText="1"/>
    </xf>
    <xf numFmtId="168" fontId="2" fillId="4" borderId="0" xfId="0" applyNumberFormat="1" applyFont="1" applyFill="1" applyBorder="1" applyAlignment="1" applyProtection="1">
      <alignment horizontal="center"/>
    </xf>
    <xf numFmtId="168" fontId="2" fillId="4" borderId="15" xfId="0" applyNumberFormat="1" applyFont="1" applyFill="1" applyBorder="1" applyAlignment="1" applyProtection="1">
      <alignment horizontal="center"/>
    </xf>
    <xf numFmtId="168" fontId="5" fillId="12" borderId="9" xfId="0" applyNumberFormat="1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center"/>
    </xf>
    <xf numFmtId="0" fontId="33" fillId="0" borderId="9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14" fontId="2" fillId="0" borderId="9" xfId="0" applyNumberFormat="1" applyFont="1" applyFill="1" applyBorder="1" applyAlignment="1" applyProtection="1">
      <alignment horizontal="center"/>
    </xf>
    <xf numFmtId="0" fontId="34" fillId="0" borderId="1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4" fontId="2" fillId="0" borderId="3" xfId="0" applyNumberFormat="1" applyFont="1" applyFill="1" applyBorder="1" applyAlignment="1" applyProtection="1">
      <alignment horizontal="center" wrapText="1"/>
    </xf>
    <xf numFmtId="168" fontId="2" fillId="0" borderId="2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34" fillId="0" borderId="1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2" xfId="0" applyFont="1" applyFill="1" applyBorder="1"/>
    <xf numFmtId="0" fontId="2" fillId="0" borderId="0" xfId="0" applyFont="1" applyFill="1" applyBorder="1" applyAlignment="1" applyProtection="1">
      <alignment horizontal="center"/>
    </xf>
    <xf numFmtId="168" fontId="2" fillId="0" borderId="10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4" fontId="2" fillId="0" borderId="10" xfId="0" applyNumberFormat="1" applyFont="1" applyFill="1" applyBorder="1" applyAlignment="1" applyProtection="1">
      <alignment horizontal="center"/>
    </xf>
    <xf numFmtId="0" fontId="34" fillId="0" borderId="0" xfId="0" applyFont="1" applyFill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168" fontId="2" fillId="0" borderId="9" xfId="0" applyNumberFormat="1" applyFont="1" applyFill="1" applyBorder="1" applyAlignment="1" applyProtection="1">
      <alignment horizontal="center"/>
    </xf>
    <xf numFmtId="14" fontId="34" fillId="0" borderId="1" xfId="0" applyNumberFormat="1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2" fillId="0" borderId="10" xfId="0" applyFont="1" applyFill="1" applyBorder="1"/>
    <xf numFmtId="0" fontId="5" fillId="0" borderId="16" xfId="0" applyFont="1" applyFill="1" applyBorder="1" applyAlignment="1" applyProtection="1">
      <alignment horizontal="center"/>
    </xf>
    <xf numFmtId="14" fontId="2" fillId="0" borderId="17" xfId="0" applyNumberFormat="1" applyFont="1" applyFill="1" applyBorder="1" applyAlignment="1" applyProtection="1">
      <alignment horizontal="center"/>
    </xf>
    <xf numFmtId="16" fontId="34" fillId="0" borderId="9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4" fontId="2" fillId="0" borderId="1" xfId="0" applyNumberFormat="1" applyFont="1" applyFill="1" applyBorder="1" applyAlignment="1" applyProtection="1">
      <alignment horizontal="center"/>
    </xf>
    <xf numFmtId="0" fontId="2" fillId="0" borderId="11" xfId="0" applyFont="1" applyFill="1" applyBorder="1"/>
    <xf numFmtId="14" fontId="2" fillId="0" borderId="13" xfId="0" applyNumberFormat="1" applyFont="1" applyFill="1" applyBorder="1" applyAlignment="1" applyProtection="1">
      <alignment horizontal="center"/>
    </xf>
    <xf numFmtId="0" fontId="35" fillId="0" borderId="9" xfId="1" applyFont="1" applyFill="1" applyBorder="1" applyAlignment="1" applyProtection="1"/>
    <xf numFmtId="16" fontId="34" fillId="0" borderId="1" xfId="0" applyNumberFormat="1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left"/>
    </xf>
    <xf numFmtId="0" fontId="0" fillId="0" borderId="0" xfId="0" applyFill="1"/>
    <xf numFmtId="0" fontId="2" fillId="0" borderId="0" xfId="0" applyFont="1" applyFill="1"/>
    <xf numFmtId="168" fontId="2" fillId="0" borderId="9" xfId="0" applyNumberFormat="1" applyFont="1" applyFill="1" applyBorder="1" applyAlignment="1" applyProtection="1">
      <alignment horizontal="center" wrapText="1"/>
    </xf>
    <xf numFmtId="0" fontId="5" fillId="0" borderId="9" xfId="0" applyFont="1" applyFill="1" applyBorder="1" applyAlignment="1" applyProtection="1">
      <alignment horizontal="center" wrapText="1"/>
    </xf>
    <xf numFmtId="14" fontId="2" fillId="0" borderId="2" xfId="0" applyNumberFormat="1" applyFont="1" applyFill="1" applyBorder="1" applyAlignment="1" applyProtection="1">
      <alignment horizontal="center" wrapText="1"/>
    </xf>
    <xf numFmtId="0" fontId="37" fillId="0" borderId="9" xfId="0" applyFont="1" applyFill="1" applyBorder="1" applyProtection="1"/>
    <xf numFmtId="0" fontId="2" fillId="0" borderId="9" xfId="0" applyFont="1" applyFill="1" applyBorder="1" applyAlignment="1" applyProtection="1">
      <alignment horizontal="center" wrapText="1"/>
    </xf>
    <xf numFmtId="0" fontId="10" fillId="0" borderId="9" xfId="0" applyFont="1" applyFill="1" applyBorder="1" applyAlignment="1" applyProtection="1">
      <alignment horizontal="center" wrapText="1"/>
    </xf>
    <xf numFmtId="16" fontId="44" fillId="0" borderId="9" xfId="0" applyNumberFormat="1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wrapText="1"/>
    </xf>
    <xf numFmtId="168" fontId="2" fillId="0" borderId="13" xfId="0" applyNumberFormat="1" applyFont="1" applyFill="1" applyBorder="1" applyAlignment="1" applyProtection="1">
      <alignment horizontal="center" wrapText="1"/>
    </xf>
    <xf numFmtId="14" fontId="2" fillId="0" borderId="9" xfId="0" applyNumberFormat="1" applyFont="1" applyFill="1" applyBorder="1" applyAlignment="1" applyProtection="1">
      <alignment horizontal="center" wrapText="1"/>
    </xf>
    <xf numFmtId="16" fontId="34" fillId="0" borderId="1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7" fillId="0" borderId="9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center" wrapText="1"/>
    </xf>
    <xf numFmtId="16" fontId="44" fillId="0" borderId="9" xfId="0" applyNumberFormat="1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horizontal="center" wrapText="1"/>
    </xf>
    <xf numFmtId="0" fontId="10" fillId="0" borderId="11" xfId="0" applyFont="1" applyFill="1" applyBorder="1" applyAlignment="1" applyProtection="1">
      <alignment horizontal="center" wrapText="1"/>
    </xf>
    <xf numFmtId="14" fontId="2" fillId="0" borderId="8" xfId="0" applyNumberFormat="1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/>
    </xf>
    <xf numFmtId="16" fontId="34" fillId="0" borderId="10" xfId="0" applyNumberFormat="1" applyFont="1" applyFill="1" applyBorder="1" applyAlignment="1" applyProtection="1">
      <alignment horizontal="center"/>
    </xf>
    <xf numFmtId="0" fontId="35" fillId="0" borderId="9" xfId="1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left"/>
    </xf>
    <xf numFmtId="14" fontId="2" fillId="0" borderId="1" xfId="0" applyNumberFormat="1" applyFont="1" applyFill="1" applyBorder="1" applyAlignment="1" applyProtection="1">
      <alignment horizontal="center" wrapText="1"/>
    </xf>
    <xf numFmtId="14" fontId="2" fillId="0" borderId="13" xfId="0" applyNumberFormat="1" applyFont="1" applyFill="1" applyBorder="1" applyProtection="1"/>
    <xf numFmtId="0" fontId="5" fillId="0" borderId="13" xfId="0" applyFont="1" applyFill="1" applyBorder="1" applyAlignment="1" applyProtection="1">
      <alignment horizontal="left"/>
    </xf>
    <xf numFmtId="168" fontId="2" fillId="0" borderId="11" xfId="0" applyNumberFormat="1" applyFont="1" applyFill="1" applyBorder="1" applyAlignment="1" applyProtection="1">
      <alignment horizontal="center"/>
    </xf>
    <xf numFmtId="14" fontId="38" fillId="0" borderId="15" xfId="0" applyNumberFormat="1" applyFont="1" applyFill="1" applyBorder="1" applyAlignment="1" applyProtection="1">
      <alignment horizontal="center"/>
    </xf>
    <xf numFmtId="0" fontId="34" fillId="0" borderId="9" xfId="0" applyFont="1" applyFill="1" applyBorder="1" applyAlignment="1" applyProtection="1">
      <alignment horizontal="center"/>
    </xf>
    <xf numFmtId="14" fontId="5" fillId="0" borderId="1" xfId="0" applyNumberFormat="1" applyFont="1" applyFill="1" applyBorder="1" applyAlignment="1" applyProtection="1">
      <alignment horizontal="center"/>
    </xf>
    <xf numFmtId="168" fontId="2" fillId="0" borderId="1" xfId="0" applyNumberFormat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/>
    <xf numFmtId="168" fontId="2" fillId="0" borderId="0" xfId="0" applyNumberFormat="1" applyFont="1" applyFill="1" applyBorder="1" applyAlignment="1" applyProtection="1">
      <alignment horizontal="center"/>
    </xf>
    <xf numFmtId="0" fontId="34" fillId="0" borderId="11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35" fillId="0" borderId="1" xfId="1" applyFont="1" applyFill="1" applyBorder="1" applyAlignment="1" applyProtection="1"/>
    <xf numFmtId="0" fontId="5" fillId="0" borderId="13" xfId="0" applyFont="1" applyFill="1" applyBorder="1" applyAlignment="1" applyProtection="1">
      <alignment horizontal="center" wrapText="1"/>
    </xf>
    <xf numFmtId="14" fontId="5" fillId="0" borderId="9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35" fillId="0" borderId="13" xfId="1" applyFont="1" applyFill="1" applyBorder="1" applyAlignment="1" applyProtection="1"/>
    <xf numFmtId="0" fontId="5" fillId="0" borderId="10" xfId="0" applyFont="1" applyFill="1" applyBorder="1" applyAlignment="1" applyProtection="1">
      <alignment horizontal="center" wrapText="1"/>
    </xf>
    <xf numFmtId="14" fontId="41" fillId="0" borderId="19" xfId="0" applyNumberFormat="1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center"/>
    </xf>
    <xf numFmtId="0" fontId="39" fillId="0" borderId="10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/>
    </xf>
    <xf numFmtId="14" fontId="41" fillId="0" borderId="20" xfId="0" applyNumberFormat="1" applyFont="1" applyFill="1" applyBorder="1" applyAlignment="1" applyProtection="1">
      <alignment horizontal="center"/>
    </xf>
    <xf numFmtId="0" fontId="39" fillId="0" borderId="9" xfId="0" applyFont="1" applyFill="1" applyBorder="1" applyAlignment="1" applyProtection="1">
      <alignment horizontal="center" wrapText="1"/>
    </xf>
    <xf numFmtId="0" fontId="42" fillId="0" borderId="10" xfId="0" applyFont="1" applyFill="1" applyBorder="1" applyAlignment="1" applyProtection="1">
      <alignment horizontal="center" wrapText="1"/>
    </xf>
    <xf numFmtId="0" fontId="2" fillId="0" borderId="8" xfId="0" applyFont="1" applyFill="1" applyBorder="1" applyAlignment="1" applyProtection="1">
      <alignment horizontal="center"/>
    </xf>
    <xf numFmtId="0" fontId="42" fillId="0" borderId="9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4" fontId="2" fillId="0" borderId="1" xfId="0" applyNumberFormat="1" applyFont="1" applyFill="1" applyBorder="1" applyProtection="1"/>
    <xf numFmtId="0" fontId="2" fillId="0" borderId="9" xfId="0" applyFont="1" applyFill="1" applyBorder="1" applyProtection="1"/>
    <xf numFmtId="168" fontId="2" fillId="0" borderId="15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Protection="1"/>
    <xf numFmtId="0" fontId="5" fillId="0" borderId="12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14" xfId="0" applyFont="1" applyFill="1" applyBorder="1" applyProtection="1"/>
    <xf numFmtId="168" fontId="2" fillId="0" borderId="4" xfId="0" applyNumberFormat="1" applyFont="1" applyFill="1" applyBorder="1" applyAlignment="1" applyProtection="1">
      <alignment horizontal="center"/>
    </xf>
    <xf numFmtId="14" fontId="2" fillId="0" borderId="12" xfId="0" applyNumberFormat="1" applyFont="1" applyFill="1" applyBorder="1" applyProtection="1"/>
    <xf numFmtId="0" fontId="21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4" fontId="2" fillId="0" borderId="9" xfId="0" applyNumberFormat="1" applyFont="1" applyFill="1" applyBorder="1" applyProtection="1"/>
    <xf numFmtId="0" fontId="21" fillId="0" borderId="1" xfId="0" applyFont="1" applyFill="1" applyBorder="1" applyAlignment="1" applyProtection="1">
      <alignment horizontal="center"/>
    </xf>
    <xf numFmtId="0" fontId="23" fillId="0" borderId="13" xfId="1" applyFont="1" applyFill="1" applyBorder="1" applyAlignment="1" applyProtection="1">
      <alignment horizontal="center"/>
    </xf>
    <xf numFmtId="0" fontId="23" fillId="0" borderId="9" xfId="1" applyFont="1" applyFill="1" applyBorder="1" applyAlignment="1" applyProtection="1">
      <alignment horizontal="center"/>
    </xf>
    <xf numFmtId="168" fontId="2" fillId="0" borderId="14" xfId="0" applyNumberFormat="1" applyFont="1" applyFill="1" applyBorder="1" applyAlignment="1" applyProtection="1">
      <alignment horizontal="center"/>
    </xf>
    <xf numFmtId="0" fontId="23" fillId="0" borderId="12" xfId="1" applyFont="1" applyFill="1" applyBorder="1" applyAlignment="1" applyProtection="1">
      <alignment horizontal="center"/>
    </xf>
    <xf numFmtId="0" fontId="2" fillId="0" borderId="13" xfId="0" applyFont="1" applyFill="1" applyBorder="1" applyProtection="1"/>
    <xf numFmtId="0" fontId="42" fillId="0" borderId="1" xfId="0" applyFont="1" applyFill="1" applyBorder="1" applyAlignment="1" applyProtection="1">
      <alignment horizontal="center" wrapText="1"/>
    </xf>
    <xf numFmtId="0" fontId="0" fillId="0" borderId="13" xfId="0" applyFill="1" applyBorder="1"/>
    <xf numFmtId="0" fontId="0" fillId="0" borderId="9" xfId="0" applyFill="1" applyBorder="1"/>
    <xf numFmtId="168" fontId="0" fillId="0" borderId="1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 applyProtection="1">
      <alignment horizontal="left"/>
    </xf>
    <xf numFmtId="0" fontId="2" fillId="0" borderId="9" xfId="0" applyFont="1" applyFill="1" applyBorder="1"/>
    <xf numFmtId="0" fontId="43" fillId="0" borderId="1" xfId="0" applyFont="1" applyFill="1" applyBorder="1" applyAlignment="1" applyProtection="1">
      <alignment horizontal="center"/>
    </xf>
    <xf numFmtId="168" fontId="49" fillId="0" borderId="9" xfId="0" applyNumberFormat="1" applyFont="1" applyFill="1" applyBorder="1" applyAlignment="1" applyProtection="1">
      <alignment horizontal="center"/>
    </xf>
    <xf numFmtId="16" fontId="2" fillId="0" borderId="1" xfId="0" applyNumberFormat="1" applyFont="1" applyFill="1" applyBorder="1" applyAlignment="1" applyProtection="1">
      <alignment horizontal="center"/>
    </xf>
    <xf numFmtId="0" fontId="34" fillId="0" borderId="9" xfId="0" applyFont="1" applyFill="1" applyBorder="1" applyAlignment="1" applyProtection="1">
      <alignment horizontal="left"/>
    </xf>
    <xf numFmtId="0" fontId="44" fillId="0" borderId="1" xfId="0" applyFont="1" applyFill="1" applyBorder="1" applyAlignment="1" applyProtection="1">
      <alignment horizontal="left"/>
    </xf>
    <xf numFmtId="168" fontId="49" fillId="0" borderId="13" xfId="0" applyNumberFormat="1" applyFont="1" applyFill="1" applyBorder="1" applyAlignment="1" applyProtection="1">
      <alignment horizontal="center"/>
    </xf>
    <xf numFmtId="0" fontId="35" fillId="0" borderId="13" xfId="1" applyFont="1" applyFill="1" applyBorder="1" applyAlignment="1" applyProtection="1">
      <alignment horizontal="center" vertical="center" wrapText="1"/>
    </xf>
    <xf numFmtId="0" fontId="45" fillId="0" borderId="9" xfId="0" applyFont="1" applyFill="1" applyBorder="1" applyAlignment="1" applyProtection="1">
      <alignment horizontal="left"/>
    </xf>
    <xf numFmtId="0" fontId="28" fillId="0" borderId="0" xfId="0" applyFont="1" applyFill="1" applyAlignment="1" applyProtection="1">
      <alignment horizontal="center"/>
    </xf>
    <xf numFmtId="168" fontId="5" fillId="0" borderId="13" xfId="0" applyNumberFormat="1" applyFont="1" applyFill="1" applyBorder="1" applyAlignment="1" applyProtection="1">
      <alignment horizontal="center"/>
    </xf>
    <xf numFmtId="168" fontId="5" fillId="0" borderId="2" xfId="0" applyNumberFormat="1" applyFont="1" applyFill="1" applyBorder="1" applyAlignment="1" applyProtection="1">
      <alignment horizontal="center"/>
    </xf>
    <xf numFmtId="16" fontId="2" fillId="0" borderId="9" xfId="0" applyNumberFormat="1" applyFont="1" applyFill="1" applyBorder="1" applyAlignment="1" applyProtection="1">
      <alignment horizontal="center"/>
    </xf>
    <xf numFmtId="0" fontId="35" fillId="0" borderId="1" xfId="1" applyFont="1" applyFill="1" applyBorder="1" applyAlignment="1" applyProtection="1">
      <alignment horizontal="center" vertical="center" wrapText="1"/>
    </xf>
    <xf numFmtId="168" fontId="5" fillId="0" borderId="9" xfId="0" applyNumberFormat="1" applyFont="1" applyFill="1" applyBorder="1" applyAlignment="1" applyProtection="1">
      <alignment horizontal="center"/>
    </xf>
    <xf numFmtId="0" fontId="34" fillId="0" borderId="2" xfId="0" applyFont="1" applyFill="1" applyBorder="1" applyAlignment="1" applyProtection="1">
      <alignment horizontal="center"/>
    </xf>
    <xf numFmtId="0" fontId="45" fillId="0" borderId="1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68" fontId="2" fillId="0" borderId="0" xfId="0" applyNumberFormat="1" applyFont="1" applyFill="1" applyAlignment="1" applyProtection="1">
      <alignment horizontal="center"/>
    </xf>
    <xf numFmtId="0" fontId="34" fillId="0" borderId="0" xfId="0" applyFont="1" applyFill="1" applyAlignment="1" applyProtection="1">
      <alignment horizontal="left"/>
    </xf>
    <xf numFmtId="0" fontId="45" fillId="0" borderId="1" xfId="0" applyFont="1" applyFill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center"/>
    </xf>
    <xf numFmtId="168" fontId="5" fillId="0" borderId="11" xfId="0" applyNumberFormat="1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16" fontId="2" fillId="0" borderId="15" xfId="0" applyNumberFormat="1" applyFont="1" applyFill="1" applyBorder="1" applyAlignment="1" applyProtection="1">
      <alignment horizontal="center"/>
    </xf>
    <xf numFmtId="0" fontId="45" fillId="0" borderId="15" xfId="0" applyFont="1" applyFill="1" applyBorder="1" applyAlignment="1" applyProtection="1">
      <alignment horizontal="right"/>
    </xf>
    <xf numFmtId="0" fontId="28" fillId="0" borderId="14" xfId="0" applyFont="1" applyFill="1" applyBorder="1" applyAlignment="1" applyProtection="1">
      <alignment horizontal="center"/>
    </xf>
    <xf numFmtId="0" fontId="28" fillId="0" borderId="15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168" fontId="6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51" fillId="0" borderId="13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right"/>
    </xf>
    <xf numFmtId="0" fontId="28" fillId="0" borderId="9" xfId="0" applyFont="1" applyFill="1" applyBorder="1" applyAlignment="1" applyProtection="1">
      <alignment horizontal="center"/>
    </xf>
    <xf numFmtId="0" fontId="51" fillId="0" borderId="0" xfId="0" applyFont="1" applyFill="1" applyAlignment="1" applyProtection="1">
      <alignment horizontal="left"/>
    </xf>
    <xf numFmtId="0" fontId="28" fillId="0" borderId="2" xfId="0" applyFont="1" applyFill="1" applyBorder="1" applyAlignment="1" applyProtection="1">
      <alignment horizontal="center"/>
    </xf>
    <xf numFmtId="0" fontId="61" fillId="0" borderId="0" xfId="0" applyFont="1"/>
    <xf numFmtId="0" fontId="2" fillId="0" borderId="13" xfId="0" applyFont="1" applyFill="1" applyBorder="1" applyAlignment="1" applyProtection="1">
      <alignment horizontal="center"/>
    </xf>
    <xf numFmtId="168" fontId="5" fillId="4" borderId="9" xfId="0" applyNumberFormat="1" applyFont="1" applyFill="1" applyBorder="1" applyAlignment="1" applyProtection="1">
      <alignment horizontal="center"/>
    </xf>
    <xf numFmtId="0" fontId="2" fillId="4" borderId="23" xfId="0" applyFont="1" applyFill="1" applyBorder="1" applyAlignment="1" applyProtection="1">
      <alignment horizontal="center"/>
    </xf>
    <xf numFmtId="0" fontId="2" fillId="0" borderId="23" xfId="0" applyFont="1" applyFill="1" applyBorder="1"/>
    <xf numFmtId="0" fontId="5" fillId="0" borderId="23" xfId="0" applyFont="1" applyFill="1" applyBorder="1" applyAlignment="1" applyProtection="1">
      <alignment horizontal="center"/>
    </xf>
    <xf numFmtId="16" fontId="2" fillId="0" borderId="23" xfId="0" applyNumberFormat="1" applyFont="1" applyFill="1" applyBorder="1" applyAlignment="1" applyProtection="1">
      <alignment horizontal="center"/>
    </xf>
    <xf numFmtId="0" fontId="34" fillId="0" borderId="23" xfId="0" applyFont="1" applyFill="1" applyBorder="1" applyAlignment="1" applyProtection="1">
      <alignment horizontal="center"/>
    </xf>
    <xf numFmtId="0" fontId="45" fillId="0" borderId="23" xfId="0" applyFont="1" applyFill="1" applyBorder="1" applyAlignment="1" applyProtection="1">
      <alignment horizontal="right"/>
    </xf>
    <xf numFmtId="0" fontId="2" fillId="0" borderId="23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1" fontId="2" fillId="3" borderId="8" xfId="0" applyNumberFormat="1" applyFont="1" applyFill="1" applyBorder="1" applyAlignment="1" applyProtection="1">
      <alignment horizontal="center"/>
    </xf>
    <xf numFmtId="0" fontId="21" fillId="0" borderId="23" xfId="0" applyFont="1" applyFill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left"/>
    </xf>
    <xf numFmtId="0" fontId="28" fillId="0" borderId="12" xfId="0" applyFont="1" applyFill="1" applyBorder="1" applyAlignment="1" applyProtection="1">
      <alignment horizontal="center"/>
    </xf>
    <xf numFmtId="0" fontId="28" fillId="0" borderId="11" xfId="0" applyFont="1" applyFill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left"/>
    </xf>
    <xf numFmtId="0" fontId="2" fillId="0" borderId="27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6" fillId="0" borderId="13" xfId="0" applyFont="1" applyBorder="1"/>
    <xf numFmtId="0" fontId="4" fillId="3" borderId="45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43" fillId="3" borderId="0" xfId="0" applyFont="1" applyFill="1" applyBorder="1" applyAlignment="1" applyProtection="1">
      <alignment horizontal="center"/>
    </xf>
    <xf numFmtId="0" fontId="34" fillId="3" borderId="10" xfId="0" applyFont="1" applyFill="1" applyBorder="1" applyAlignment="1" applyProtection="1">
      <alignment horizontal="center"/>
    </xf>
    <xf numFmtId="0" fontId="44" fillId="3" borderId="0" xfId="0" applyFont="1" applyFill="1" applyBorder="1" applyAlignment="1" applyProtection="1">
      <alignment horizontal="left"/>
    </xf>
    <xf numFmtId="0" fontId="2" fillId="3" borderId="46" xfId="0" applyFont="1" applyFill="1" applyBorder="1" applyAlignment="1">
      <alignment horizontal="center"/>
    </xf>
    <xf numFmtId="0" fontId="2" fillId="0" borderId="46" xfId="0" applyFont="1" applyBorder="1"/>
    <xf numFmtId="0" fontId="5" fillId="6" borderId="4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14" fontId="2" fillId="3" borderId="46" xfId="0" applyNumberFormat="1" applyFont="1" applyFill="1" applyBorder="1" applyAlignment="1">
      <alignment horizontal="center"/>
    </xf>
    <xf numFmtId="0" fontId="7" fillId="3" borderId="46" xfId="0" applyFont="1" applyFill="1" applyBorder="1" applyAlignment="1">
      <alignment horizontal="left"/>
    </xf>
    <xf numFmtId="0" fontId="4" fillId="3" borderId="47" xfId="0" applyFont="1" applyFill="1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center"/>
    </xf>
    <xf numFmtId="0" fontId="2" fillId="0" borderId="39" xfId="0" applyFont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14" fontId="2" fillId="0" borderId="39" xfId="0" applyNumberFormat="1" applyFont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2" fillId="3" borderId="2" xfId="0" applyNumberFormat="1" applyFont="1" applyFill="1" applyBorder="1" applyAlignment="1" applyProtection="1">
      <alignment horizontal="center"/>
    </xf>
    <xf numFmtId="165" fontId="2" fillId="0" borderId="23" xfId="0" applyNumberFormat="1" applyFont="1" applyFill="1" applyBorder="1" applyAlignment="1">
      <alignment horizontal="center"/>
    </xf>
    <xf numFmtId="165" fontId="2" fillId="0" borderId="46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3" xfId="0" applyNumberFormat="1" applyFont="1" applyFill="1" applyBorder="1" applyAlignment="1" applyProtection="1">
      <alignment horizontal="center"/>
    </xf>
    <xf numFmtId="165" fontId="2" fillId="4" borderId="24" xfId="0" applyNumberFormat="1" applyFont="1" applyFill="1" applyBorder="1" applyAlignment="1">
      <alignment horizontal="center"/>
    </xf>
    <xf numFmtId="165" fontId="2" fillId="4" borderId="23" xfId="0" applyNumberFormat="1" applyFont="1" applyFill="1" applyBorder="1" applyAlignment="1">
      <alignment horizontal="center"/>
    </xf>
    <xf numFmtId="168" fontId="5" fillId="4" borderId="11" xfId="0" applyNumberFormat="1" applyFont="1" applyFill="1" applyBorder="1" applyAlignment="1" applyProtection="1">
      <alignment horizontal="center"/>
    </xf>
    <xf numFmtId="168" fontId="5" fillId="15" borderId="23" xfId="0" applyNumberFormat="1" applyFont="1" applyFill="1" applyBorder="1" applyAlignment="1" applyProtection="1">
      <alignment horizontal="center"/>
    </xf>
    <xf numFmtId="168" fontId="5" fillId="15" borderId="9" xfId="0" applyNumberFormat="1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13" xfId="0" applyFont="1" applyFill="1" applyBorder="1"/>
    <xf numFmtId="0" fontId="0" fillId="0" borderId="2" xfId="0" applyFill="1" applyBorder="1"/>
    <xf numFmtId="0" fontId="2" fillId="0" borderId="4" xfId="0" applyFont="1" applyFill="1" applyBorder="1" applyAlignment="1" applyProtection="1">
      <alignment horizontal="center" wrapText="1"/>
    </xf>
    <xf numFmtId="168" fontId="2" fillId="0" borderId="12" xfId="0" applyNumberFormat="1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14" fontId="2" fillId="0" borderId="4" xfId="0" applyNumberFormat="1" applyFont="1" applyFill="1" applyBorder="1" applyAlignment="1" applyProtection="1">
      <alignment horizontal="center" wrapText="1"/>
    </xf>
    <xf numFmtId="16" fontId="34" fillId="0" borderId="12" xfId="0" applyNumberFormat="1" applyFont="1" applyFill="1" applyBorder="1" applyAlignment="1" applyProtection="1">
      <alignment horizontal="center"/>
    </xf>
    <xf numFmtId="0" fontId="0" fillId="3" borderId="13" xfId="0" applyFill="1" applyBorder="1"/>
    <xf numFmtId="0" fontId="5" fillId="4" borderId="13" xfId="0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 applyProtection="1">
      <alignment horizontal="center"/>
    </xf>
    <xf numFmtId="14" fontId="2" fillId="0" borderId="9" xfId="0" applyNumberFormat="1" applyFont="1" applyFill="1" applyBorder="1"/>
    <xf numFmtId="0" fontId="6" fillId="3" borderId="9" xfId="0" applyFont="1" applyFill="1" applyBorder="1"/>
    <xf numFmtId="0" fontId="6" fillId="0" borderId="1" xfId="0" applyFont="1" applyFill="1" applyBorder="1"/>
    <xf numFmtId="0" fontId="23" fillId="0" borderId="9" xfId="1" applyFont="1" applyFill="1" applyBorder="1" applyAlignment="1" applyProtection="1">
      <alignment horizontal="left"/>
    </xf>
    <xf numFmtId="0" fontId="6" fillId="0" borderId="14" xfId="0" applyFont="1" applyBorder="1"/>
    <xf numFmtId="0" fontId="21" fillId="0" borderId="15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14" fontId="2" fillId="3" borderId="13" xfId="0" applyNumberFormat="1" applyFont="1" applyFill="1" applyBorder="1"/>
    <xf numFmtId="0" fontId="2" fillId="0" borderId="2" xfId="0" applyFont="1" applyBorder="1" applyAlignment="1">
      <alignment horizontal="center"/>
    </xf>
    <xf numFmtId="1" fontId="2" fillId="5" borderId="13" xfId="0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62" fillId="0" borderId="1" xfId="0" applyFont="1" applyBorder="1"/>
    <xf numFmtId="0" fontId="2" fillId="0" borderId="13" xfId="0" applyFont="1" applyFill="1" applyBorder="1" applyAlignment="1" applyProtection="1">
      <alignment horizontal="center"/>
    </xf>
    <xf numFmtId="16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9" fontId="15" fillId="4" borderId="0" xfId="13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0" fontId="64" fillId="0" borderId="0" xfId="0" applyFont="1" applyAlignment="1">
      <alignment horizontal="center"/>
    </xf>
    <xf numFmtId="1" fontId="0" fillId="3" borderId="0" xfId="0" applyNumberFormat="1" applyFill="1"/>
    <xf numFmtId="14" fontId="2" fillId="0" borderId="0" xfId="0" applyNumberFormat="1" applyFont="1" applyFill="1" applyAlignment="1" applyProtection="1">
      <alignment horizontal="center"/>
    </xf>
    <xf numFmtId="14" fontId="2" fillId="0" borderId="12" xfId="0" applyNumberFormat="1" applyFont="1" applyFill="1" applyBorder="1" applyAlignment="1" applyProtection="1">
      <alignment horizontal="center"/>
    </xf>
    <xf numFmtId="14" fontId="2" fillId="0" borderId="9" xfId="0" applyNumberFormat="1" applyFont="1" applyFill="1" applyBorder="1" applyAlignment="1">
      <alignment horizontal="center"/>
    </xf>
    <xf numFmtId="14" fontId="2" fillId="3" borderId="13" xfId="0" applyNumberFormat="1" applyFont="1" applyFill="1" applyBorder="1" applyAlignment="1">
      <alignment horizontal="center"/>
    </xf>
    <xf numFmtId="0" fontId="0" fillId="5" borderId="0" xfId="0" applyFill="1"/>
    <xf numFmtId="1" fontId="2" fillId="5" borderId="3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 applyBorder="1"/>
    <xf numFmtId="1" fontId="2" fillId="5" borderId="7" xfId="0" applyNumberFormat="1" applyFont="1" applyFill="1" applyBorder="1" applyAlignment="1">
      <alignment horizontal="center"/>
    </xf>
    <xf numFmtId="0" fontId="0" fillId="5" borderId="15" xfId="0" applyFill="1" applyBorder="1"/>
    <xf numFmtId="0" fontId="0" fillId="5" borderId="8" xfId="0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10" borderId="0" xfId="0" applyFill="1" applyAlignment="1">
      <alignment horizontal="center"/>
    </xf>
    <xf numFmtId="16" fontId="0" fillId="1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1" fontId="65" fillId="0" borderId="0" xfId="0" applyNumberFormat="1" applyFont="1" applyAlignment="1">
      <alignment horizontal="center"/>
    </xf>
    <xf numFmtId="1" fontId="65" fillId="10" borderId="0" xfId="0" applyNumberFormat="1" applyFont="1" applyFill="1" applyAlignment="1">
      <alignment horizontal="center"/>
    </xf>
    <xf numFmtId="9" fontId="2" fillId="0" borderId="9" xfId="13" applyFont="1" applyBorder="1" applyAlignment="1">
      <alignment horizontal="center"/>
    </xf>
    <xf numFmtId="1" fontId="2" fillId="3" borderId="13" xfId="0" applyNumberFormat="1" applyFont="1" applyFill="1" applyBorder="1" applyAlignment="1" applyProtection="1">
      <alignment horizontal="center"/>
    </xf>
    <xf numFmtId="0" fontId="28" fillId="0" borderId="13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168" fontId="48" fillId="0" borderId="9" xfId="0" applyNumberFormat="1" applyFont="1" applyFill="1" applyBorder="1" applyAlignment="1" applyProtection="1">
      <alignment horizontal="center"/>
    </xf>
    <xf numFmtId="14" fontId="48" fillId="0" borderId="9" xfId="0" applyNumberFormat="1" applyFont="1" applyFill="1" applyBorder="1" applyAlignment="1" applyProtection="1">
      <alignment horizontal="center"/>
    </xf>
    <xf numFmtId="0" fontId="37" fillId="4" borderId="1" xfId="0" applyFont="1" applyFill="1" applyBorder="1" applyAlignment="1" applyProtection="1">
      <alignment horizontal="center"/>
    </xf>
    <xf numFmtId="0" fontId="2" fillId="0" borderId="7" xfId="0" applyFont="1" applyFill="1" applyBorder="1"/>
    <xf numFmtId="0" fontId="2" fillId="0" borderId="15" xfId="0" applyFont="1" applyFill="1" applyBorder="1"/>
    <xf numFmtId="168" fontId="5" fillId="4" borderId="2" xfId="0" applyNumberFormat="1" applyFont="1" applyFill="1" applyBorder="1" applyAlignment="1" applyProtection="1">
      <alignment horizontal="center"/>
    </xf>
    <xf numFmtId="168" fontId="5" fillId="0" borderId="1" xfId="0" applyNumberFormat="1" applyFont="1" applyFill="1" applyBorder="1" applyAlignment="1" applyProtection="1">
      <alignment horizontal="center"/>
    </xf>
    <xf numFmtId="168" fontId="5" fillId="4" borderId="1" xfId="0" applyNumberFormat="1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/>
    </xf>
    <xf numFmtId="0" fontId="28" fillId="0" borderId="10" xfId="0" applyFont="1" applyFill="1" applyBorder="1" applyAlignment="1" applyProtection="1">
      <alignment horizontal="center"/>
    </xf>
    <xf numFmtId="0" fontId="21" fillId="0" borderId="36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168" fontId="60" fillId="0" borderId="1" xfId="0" applyNumberFormat="1" applyFont="1" applyFill="1" applyBorder="1" applyAlignment="1" applyProtection="1">
      <alignment horizontal="center"/>
    </xf>
    <xf numFmtId="14" fontId="48" fillId="0" borderId="1" xfId="0" applyNumberFormat="1" applyFont="1" applyFill="1" applyBorder="1" applyAlignment="1" applyProtection="1">
      <alignment horizontal="center"/>
    </xf>
    <xf numFmtId="0" fontId="34" fillId="0" borderId="2" xfId="0" applyFont="1" applyFill="1" applyBorder="1" applyAlignment="1" applyProtection="1">
      <alignment horizontal="left"/>
    </xf>
    <xf numFmtId="1" fontId="2" fillId="3" borderId="13" xfId="0" applyNumberFormat="1" applyFont="1" applyFill="1" applyBorder="1" applyAlignment="1" applyProtection="1">
      <alignment horizontal="center"/>
    </xf>
    <xf numFmtId="14" fontId="2" fillId="0" borderId="15" xfId="0" applyNumberFormat="1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64" fillId="4" borderId="0" xfId="0" applyFont="1" applyFill="1" applyAlignment="1">
      <alignment horizontal="center"/>
    </xf>
    <xf numFmtId="169" fontId="66" fillId="0" borderId="0" xfId="0" applyNumberFormat="1" applyFont="1" applyAlignment="1">
      <alignment horizontal="center"/>
    </xf>
    <xf numFmtId="170" fontId="43" fillId="0" borderId="0" xfId="0" applyNumberFormat="1" applyFont="1" applyAlignment="1">
      <alignment horizontal="center"/>
    </xf>
    <xf numFmtId="170" fontId="66" fillId="0" borderId="0" xfId="0" applyNumberFormat="1" applyFont="1" applyAlignment="1">
      <alignment horizontal="center"/>
    </xf>
    <xf numFmtId="16" fontId="57" fillId="3" borderId="1" xfId="0" applyNumberFormat="1" applyFont="1" applyFill="1" applyBorder="1" applyAlignment="1" applyProtection="1">
      <alignment horizontal="center"/>
    </xf>
    <xf numFmtId="14" fontId="49" fillId="3" borderId="1" xfId="0" applyNumberFormat="1" applyFont="1" applyFill="1" applyBorder="1" applyAlignment="1" applyProtection="1">
      <alignment horizontal="center"/>
    </xf>
    <xf numFmtId="14" fontId="49" fillId="3" borderId="0" xfId="0" applyNumberFormat="1" applyFont="1" applyFill="1" applyBorder="1" applyAlignment="1" applyProtection="1">
      <alignment horizontal="center"/>
    </xf>
    <xf numFmtId="14" fontId="57" fillId="3" borderId="0" xfId="0" applyNumberFormat="1" applyFont="1" applyFill="1" applyBorder="1" applyAlignment="1">
      <alignment horizontal="center"/>
    </xf>
    <xf numFmtId="14" fontId="57" fillId="3" borderId="2" xfId="0" applyNumberFormat="1" applyFont="1" applyFill="1" applyBorder="1" applyAlignment="1">
      <alignment horizontal="center"/>
    </xf>
    <xf numFmtId="14" fontId="57" fillId="3" borderId="1" xfId="0" applyNumberFormat="1" applyFont="1" applyFill="1" applyBorder="1" applyAlignment="1">
      <alignment horizontal="center"/>
    </xf>
    <xf numFmtId="14" fontId="67" fillId="0" borderId="0" xfId="0" applyNumberFormat="1" applyFont="1" applyAlignment="1">
      <alignment horizontal="center"/>
    </xf>
    <xf numFmtId="14" fontId="67" fillId="3" borderId="0" xfId="0" applyNumberFormat="1" applyFont="1" applyFill="1" applyAlignment="1">
      <alignment horizontal="center"/>
    </xf>
    <xf numFmtId="14" fontId="68" fillId="3" borderId="1" xfId="0" applyNumberFormat="1" applyFont="1" applyFill="1" applyBorder="1" applyAlignment="1">
      <alignment horizontal="center"/>
    </xf>
    <xf numFmtId="14" fontId="68" fillId="3" borderId="12" xfId="0" applyNumberFormat="1" applyFont="1" applyFill="1" applyBorder="1" applyAlignment="1">
      <alignment horizontal="center"/>
    </xf>
    <xf numFmtId="14" fontId="68" fillId="3" borderId="11" xfId="0" applyNumberFormat="1" applyFont="1" applyFill="1" applyBorder="1" applyAlignment="1">
      <alignment horizontal="center"/>
    </xf>
    <xf numFmtId="14" fontId="68" fillId="3" borderId="10" xfId="0" applyNumberFormat="1" applyFont="1" applyFill="1" applyBorder="1" applyAlignment="1">
      <alignment horizontal="center"/>
    </xf>
    <xf numFmtId="14" fontId="68" fillId="3" borderId="9" xfId="0" applyNumberFormat="1" applyFont="1" applyFill="1" applyBorder="1" applyAlignment="1">
      <alignment horizontal="center"/>
    </xf>
    <xf numFmtId="14" fontId="68" fillId="3" borderId="2" xfId="0" applyNumberFormat="1" applyFont="1" applyFill="1" applyBorder="1" applyAlignment="1">
      <alignment horizontal="center"/>
    </xf>
    <xf numFmtId="14" fontId="57" fillId="3" borderId="0" xfId="0" applyNumberFormat="1" applyFont="1" applyFill="1" applyAlignment="1">
      <alignment horizontal="center"/>
    </xf>
    <xf numFmtId="14" fontId="57" fillId="3" borderId="9" xfId="0" applyNumberFormat="1" applyFont="1" applyFill="1" applyBorder="1" applyAlignment="1">
      <alignment horizontal="center"/>
    </xf>
    <xf numFmtId="14" fontId="57" fillId="3" borderId="2" xfId="0" applyNumberFormat="1" applyFont="1" applyFill="1" applyBorder="1" applyAlignment="1">
      <alignment horizontal="center" wrapText="1"/>
    </xf>
    <xf numFmtId="14" fontId="57" fillId="3" borderId="7" xfId="0" applyNumberFormat="1" applyFont="1" applyFill="1" applyBorder="1" applyAlignment="1">
      <alignment horizontal="center"/>
    </xf>
    <xf numFmtId="14" fontId="57" fillId="3" borderId="9" xfId="0" applyNumberFormat="1" applyFont="1" applyFill="1" applyBorder="1" applyAlignment="1">
      <alignment horizontal="center" wrapText="1"/>
    </xf>
    <xf numFmtId="14" fontId="57" fillId="3" borderId="1" xfId="0" applyNumberFormat="1" applyFont="1" applyFill="1" applyBorder="1" applyAlignment="1">
      <alignment horizontal="center" wrapText="1"/>
    </xf>
    <xf numFmtId="14" fontId="57" fillId="3" borderId="17" xfId="0" applyNumberFormat="1" applyFont="1" applyFill="1" applyBorder="1" applyAlignment="1">
      <alignment horizontal="center"/>
    </xf>
    <xf numFmtId="14" fontId="57" fillId="3" borderId="15" xfId="0" applyNumberFormat="1" applyFont="1" applyFill="1" applyBorder="1" applyAlignment="1">
      <alignment horizontal="center"/>
    </xf>
    <xf numFmtId="14" fontId="57" fillId="3" borderId="7" xfId="0" applyNumberFormat="1" applyFont="1" applyFill="1" applyBorder="1" applyAlignment="1">
      <alignment horizontal="center" wrapText="1"/>
    </xf>
    <xf numFmtId="14" fontId="57" fillId="3" borderId="7" xfId="0" applyNumberFormat="1" applyFont="1" applyFill="1" applyBorder="1" applyAlignment="1" applyProtection="1">
      <alignment horizontal="center"/>
    </xf>
    <xf numFmtId="14" fontId="67" fillId="0" borderId="23" xfId="0" applyNumberFormat="1" applyFont="1" applyBorder="1" applyAlignment="1">
      <alignment horizontal="center"/>
    </xf>
    <xf numFmtId="14" fontId="67" fillId="0" borderId="24" xfId="0" applyNumberFormat="1" applyFont="1" applyBorder="1" applyAlignment="1">
      <alignment horizontal="center"/>
    </xf>
    <xf numFmtId="14" fontId="67" fillId="0" borderId="1" xfId="0" applyNumberFormat="1" applyFont="1" applyBorder="1" applyAlignment="1">
      <alignment horizontal="center"/>
    </xf>
    <xf numFmtId="16" fontId="57" fillId="3" borderId="9" xfId="0" applyNumberFormat="1" applyFont="1" applyFill="1" applyBorder="1" applyAlignment="1" applyProtection="1">
      <alignment horizontal="center"/>
    </xf>
    <xf numFmtId="14" fontId="57" fillId="3" borderId="14" xfId="0" applyNumberFormat="1" applyFont="1" applyFill="1" applyBorder="1" applyAlignment="1" applyProtection="1">
      <alignment horizontal="center"/>
    </xf>
    <xf numFmtId="14" fontId="57" fillId="4" borderId="1" xfId="0" applyNumberFormat="1" applyFont="1" applyFill="1" applyBorder="1" applyAlignment="1" applyProtection="1">
      <alignment horizontal="center"/>
    </xf>
    <xf numFmtId="14" fontId="57" fillId="3" borderId="2" xfId="0" applyNumberFormat="1" applyFont="1" applyFill="1" applyBorder="1" applyAlignment="1" applyProtection="1">
      <alignment horizontal="center" wrapText="1"/>
    </xf>
    <xf numFmtId="14" fontId="57" fillId="3" borderId="17" xfId="0" applyNumberFormat="1" applyFont="1" applyFill="1" applyBorder="1" applyAlignment="1" applyProtection="1">
      <alignment horizontal="center"/>
    </xf>
    <xf numFmtId="14" fontId="57" fillId="3" borderId="4" xfId="0" applyNumberFormat="1" applyFont="1" applyFill="1" applyBorder="1" applyProtection="1"/>
    <xf numFmtId="14" fontId="57" fillId="3" borderId="6" xfId="0" applyNumberFormat="1" applyFont="1" applyFill="1" applyBorder="1" applyProtection="1"/>
    <xf numFmtId="14" fontId="57" fillId="3" borderId="12" xfId="0" applyNumberFormat="1" applyFont="1" applyFill="1" applyBorder="1" applyProtection="1"/>
    <xf numFmtId="14" fontId="57" fillId="3" borderId="9" xfId="0" applyNumberFormat="1" applyFont="1" applyFill="1" applyBorder="1" applyProtection="1"/>
    <xf numFmtId="14" fontId="57" fillId="3" borderId="10" xfId="0" applyNumberFormat="1" applyFont="1" applyFill="1" applyBorder="1" applyProtection="1"/>
    <xf numFmtId="14" fontId="57" fillId="3" borderId="11" xfId="0" applyNumberFormat="1" applyFont="1" applyFill="1" applyBorder="1" applyProtection="1"/>
    <xf numFmtId="16" fontId="57" fillId="3" borderId="2" xfId="0" applyNumberFormat="1" applyFont="1" applyFill="1" applyBorder="1" applyAlignment="1" applyProtection="1">
      <alignment horizontal="center"/>
    </xf>
    <xf numFmtId="14" fontId="57" fillId="3" borderId="9" xfId="0" applyNumberFormat="1" applyFont="1" applyFill="1" applyBorder="1" applyAlignment="1" applyProtection="1">
      <alignment horizontal="center"/>
    </xf>
    <xf numFmtId="14" fontId="69" fillId="3" borderId="44" xfId="0" applyNumberFormat="1" applyFont="1" applyFill="1" applyBorder="1" applyAlignment="1" applyProtection="1">
      <alignment horizontal="center"/>
    </xf>
    <xf numFmtId="14" fontId="57" fillId="4" borderId="9" xfId="0" applyNumberFormat="1" applyFont="1" applyFill="1" applyBorder="1" applyAlignment="1" applyProtection="1">
      <alignment horizontal="center"/>
    </xf>
    <xf numFmtId="14" fontId="57" fillId="3" borderId="9" xfId="0" applyNumberFormat="1" applyFont="1" applyFill="1" applyBorder="1" applyAlignment="1" applyProtection="1">
      <alignment horizontal="center" wrapText="1"/>
    </xf>
    <xf numFmtId="14" fontId="67" fillId="0" borderId="10" xfId="0" applyNumberFormat="1" applyFont="1" applyBorder="1" applyAlignment="1">
      <alignment horizontal="center"/>
    </xf>
    <xf numFmtId="14" fontId="67" fillId="0" borderId="11" xfId="0" applyNumberFormat="1" applyFont="1" applyBorder="1" applyAlignment="1">
      <alignment horizontal="center"/>
    </xf>
    <xf numFmtId="14" fontId="57" fillId="0" borderId="9" xfId="0" applyNumberFormat="1" applyFont="1" applyFill="1" applyBorder="1" applyAlignment="1" applyProtection="1">
      <alignment horizontal="center"/>
    </xf>
    <xf numFmtId="14" fontId="57" fillId="0" borderId="1" xfId="0" applyNumberFormat="1" applyFont="1" applyFill="1" applyBorder="1" applyAlignment="1" applyProtection="1">
      <alignment horizontal="center"/>
    </xf>
    <xf numFmtId="14" fontId="57" fillId="3" borderId="23" xfId="0" applyNumberFormat="1" applyFont="1" applyFill="1" applyBorder="1" applyAlignment="1">
      <alignment horizontal="center"/>
    </xf>
    <xf numFmtId="14" fontId="57" fillId="3" borderId="46" xfId="0" applyNumberFormat="1" applyFont="1" applyFill="1" applyBorder="1" applyAlignment="1">
      <alignment horizontal="center"/>
    </xf>
    <xf numFmtId="14" fontId="57" fillId="0" borderId="24" xfId="0" applyNumberFormat="1" applyFont="1" applyBorder="1" applyAlignment="1">
      <alignment horizontal="center"/>
    </xf>
    <xf numFmtId="14" fontId="57" fillId="0" borderId="39" xfId="0" applyNumberFormat="1" applyFont="1" applyBorder="1" applyAlignment="1">
      <alignment horizontal="center"/>
    </xf>
    <xf numFmtId="14" fontId="57" fillId="3" borderId="1" xfId="0" applyNumberFormat="1" applyFont="1" applyFill="1" applyBorder="1" applyAlignment="1" applyProtection="1">
      <alignment horizontal="center"/>
    </xf>
    <xf numFmtId="14" fontId="57" fillId="3" borderId="0" xfId="0" applyNumberFormat="1" applyFont="1" applyFill="1" applyBorder="1" applyAlignment="1" applyProtection="1">
      <alignment horizontal="center"/>
    </xf>
    <xf numFmtId="0" fontId="70" fillId="3" borderId="10" xfId="0" applyFont="1" applyFill="1" applyBorder="1" applyAlignment="1">
      <alignment horizontal="center"/>
    </xf>
    <xf numFmtId="0" fontId="71" fillId="3" borderId="9" xfId="1" applyFont="1" applyFill="1" applyBorder="1" applyAlignment="1" applyProtection="1">
      <alignment horizontal="left"/>
    </xf>
    <xf numFmtId="0" fontId="71" fillId="3" borderId="14" xfId="1" applyFont="1" applyFill="1" applyBorder="1" applyAlignment="1" applyProtection="1">
      <alignment horizontal="left"/>
    </xf>
    <xf numFmtId="0" fontId="71" fillId="3" borderId="0" xfId="1" applyFont="1" applyFill="1" applyBorder="1" applyAlignment="1" applyProtection="1">
      <alignment horizontal="left"/>
    </xf>
    <xf numFmtId="0" fontId="16" fillId="3" borderId="1" xfId="1" applyFont="1" applyFill="1" applyBorder="1" applyAlignment="1" applyProtection="1">
      <alignment horizontal="left"/>
    </xf>
    <xf numFmtId="0" fontId="71" fillId="0" borderId="1" xfId="1" applyFont="1" applyBorder="1" applyAlignment="1" applyProtection="1"/>
    <xf numFmtId="0" fontId="47" fillId="3" borderId="0" xfId="1" applyFont="1" applyFill="1" applyBorder="1" applyAlignment="1" applyProtection="1"/>
    <xf numFmtId="0" fontId="47" fillId="3" borderId="1" xfId="1" applyFont="1" applyFill="1" applyBorder="1" applyAlignment="1" applyProtection="1"/>
    <xf numFmtId="0" fontId="72" fillId="3" borderId="1" xfId="1" applyFont="1" applyFill="1" applyBorder="1" applyAlignment="1" applyProtection="1">
      <alignment horizontal="left"/>
    </xf>
    <xf numFmtId="0" fontId="46" fillId="3" borderId="9" xfId="0" applyFont="1" applyFill="1" applyBorder="1"/>
    <xf numFmtId="0" fontId="47" fillId="3" borderId="1" xfId="1" applyFont="1" applyFill="1" applyBorder="1" applyAlignment="1" applyProtection="1">
      <alignment horizontal="left"/>
    </xf>
    <xf numFmtId="0" fontId="47" fillId="8" borderId="15" xfId="1" applyFont="1" applyFill="1" applyBorder="1" applyAlignment="1" applyProtection="1">
      <alignment horizontal="left"/>
    </xf>
    <xf numFmtId="0" fontId="47" fillId="12" borderId="1" xfId="1" applyFont="1" applyFill="1" applyBorder="1" applyAlignment="1" applyProtection="1">
      <alignment horizontal="left"/>
    </xf>
    <xf numFmtId="0" fontId="46" fillId="0" borderId="0" xfId="0" applyFont="1" applyBorder="1"/>
    <xf numFmtId="0" fontId="46" fillId="3" borderId="9" xfId="0" applyFont="1" applyFill="1" applyBorder="1" applyAlignment="1" applyProtection="1">
      <alignment horizontal="left"/>
    </xf>
    <xf numFmtId="0" fontId="46" fillId="0" borderId="15" xfId="0" applyFont="1" applyBorder="1"/>
    <xf numFmtId="0" fontId="46" fillId="0" borderId="9" xfId="0" applyFont="1" applyBorder="1"/>
    <xf numFmtId="0" fontId="46" fillId="0" borderId="11" xfId="0" applyFont="1" applyBorder="1"/>
    <xf numFmtId="0" fontId="46" fillId="0" borderId="0" xfId="0" applyFont="1"/>
    <xf numFmtId="0" fontId="46" fillId="3" borderId="13" xfId="0" applyFont="1" applyFill="1" applyBorder="1" applyAlignment="1" applyProtection="1">
      <alignment horizontal="left"/>
    </xf>
    <xf numFmtId="0" fontId="47" fillId="3" borderId="13" xfId="1" applyFont="1" applyFill="1" applyBorder="1" applyAlignment="1" applyProtection="1"/>
    <xf numFmtId="0" fontId="46" fillId="3" borderId="0" xfId="0" applyFont="1" applyFill="1" applyProtection="1"/>
    <xf numFmtId="0" fontId="46" fillId="0" borderId="9" xfId="0" applyFont="1" applyFill="1" applyBorder="1"/>
    <xf numFmtId="0" fontId="46" fillId="0" borderId="13" xfId="0" applyFont="1" applyFill="1" applyBorder="1" applyProtection="1"/>
    <xf numFmtId="0" fontId="75" fillId="0" borderId="23" xfId="1" applyFont="1" applyBorder="1" applyAlignment="1" applyProtection="1">
      <alignment wrapText="1"/>
    </xf>
    <xf numFmtId="0" fontId="60" fillId="0" borderId="23" xfId="0" applyFont="1" applyBorder="1" applyAlignment="1">
      <alignment wrapText="1"/>
    </xf>
    <xf numFmtId="0" fontId="60" fillId="0" borderId="46" xfId="0" applyFont="1" applyBorder="1" applyAlignment="1">
      <alignment wrapText="1"/>
    </xf>
    <xf numFmtId="0" fontId="76" fillId="0" borderId="24" xfId="0" applyFont="1" applyBorder="1" applyAlignment="1">
      <alignment wrapText="1"/>
    </xf>
    <xf numFmtId="0" fontId="76" fillId="0" borderId="39" xfId="0" applyFont="1" applyBorder="1" applyAlignment="1">
      <alignment wrapText="1"/>
    </xf>
    <xf numFmtId="0" fontId="60" fillId="0" borderId="9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77" fillId="3" borderId="9" xfId="1" applyFont="1" applyFill="1" applyBorder="1" applyAlignment="1" applyProtection="1">
      <alignment horizontal="left" wrapText="1"/>
    </xf>
    <xf numFmtId="14" fontId="48" fillId="0" borderId="15" xfId="0" applyNumberFormat="1" applyFont="1" applyFill="1" applyBorder="1" applyAlignment="1" applyProtection="1">
      <alignment horizontal="center"/>
    </xf>
    <xf numFmtId="0" fontId="73" fillId="0" borderId="9" xfId="0" applyFont="1" applyFill="1" applyBorder="1" applyAlignment="1">
      <alignment wrapText="1"/>
    </xf>
    <xf numFmtId="0" fontId="73" fillId="0" borderId="10" xfId="0" applyFont="1" applyFill="1" applyBorder="1" applyAlignment="1">
      <alignment wrapText="1"/>
    </xf>
    <xf numFmtId="0" fontId="56" fillId="0" borderId="9" xfId="1" applyFont="1" applyFill="1" applyBorder="1" applyAlignment="1" applyProtection="1">
      <alignment horizontal="left" wrapText="1"/>
    </xf>
    <xf numFmtId="0" fontId="73" fillId="0" borderId="11" xfId="0" applyFont="1" applyFill="1" applyBorder="1" applyAlignment="1">
      <alignment wrapText="1"/>
    </xf>
    <xf numFmtId="0" fontId="73" fillId="0" borderId="7" xfId="0" applyFont="1" applyFill="1" applyBorder="1" applyAlignment="1">
      <alignment wrapText="1"/>
    </xf>
    <xf numFmtId="0" fontId="73" fillId="3" borderId="13" xfId="0" applyFont="1" applyFill="1" applyBorder="1" applyAlignment="1">
      <alignment horizontal="center"/>
    </xf>
    <xf numFmtId="0" fontId="78" fillId="3" borderId="13" xfId="0" applyFont="1" applyFill="1" applyBorder="1" applyAlignment="1">
      <alignment horizontal="center"/>
    </xf>
    <xf numFmtId="0" fontId="74" fillId="0" borderId="0" xfId="0" applyFont="1"/>
    <xf numFmtId="0" fontId="74" fillId="3" borderId="0" xfId="0" applyFont="1" applyFill="1" applyAlignment="1">
      <alignment horizontal="center"/>
    </xf>
    <xf numFmtId="0" fontId="79" fillId="3" borderId="13" xfId="0" applyFont="1" applyFill="1" applyBorder="1" applyAlignment="1">
      <alignment horizontal="center"/>
    </xf>
    <xf numFmtId="0" fontId="79" fillId="3" borderId="3" xfId="0" applyFont="1" applyFill="1" applyBorder="1" applyAlignment="1">
      <alignment horizontal="center"/>
    </xf>
    <xf numFmtId="0" fontId="79" fillId="3" borderId="5" xfId="0" applyFont="1" applyFill="1" applyBorder="1" applyAlignment="1">
      <alignment horizontal="center"/>
    </xf>
    <xf numFmtId="0" fontId="79" fillId="5" borderId="9" xfId="0" applyFont="1" applyFill="1" applyBorder="1" applyAlignment="1">
      <alignment horizontal="center"/>
    </xf>
    <xf numFmtId="0" fontId="73" fillId="3" borderId="10" xfId="0" applyFont="1" applyFill="1" applyBorder="1" applyAlignment="1">
      <alignment horizontal="center"/>
    </xf>
    <xf numFmtId="0" fontId="73" fillId="3" borderId="9" xfId="0" applyFont="1" applyFill="1" applyBorder="1" applyAlignment="1">
      <alignment horizontal="center"/>
    </xf>
    <xf numFmtId="0" fontId="73" fillId="3" borderId="11" xfId="0" applyFont="1" applyFill="1" applyBorder="1" applyAlignment="1">
      <alignment horizontal="center"/>
    </xf>
    <xf numFmtId="0" fontId="73" fillId="3" borderId="5" xfId="0" applyFont="1" applyFill="1" applyBorder="1" applyAlignment="1">
      <alignment horizontal="center"/>
    </xf>
    <xf numFmtId="0" fontId="73" fillId="3" borderId="7" xfId="0" applyFont="1" applyFill="1" applyBorder="1" applyAlignment="1">
      <alignment horizontal="center"/>
    </xf>
    <xf numFmtId="0" fontId="73" fillId="3" borderId="13" xfId="0" applyFont="1" applyFill="1" applyBorder="1" applyAlignment="1">
      <alignment horizontal="center" wrapText="1"/>
    </xf>
    <xf numFmtId="0" fontId="73" fillId="3" borderId="9" xfId="0" applyFont="1" applyFill="1" applyBorder="1" applyAlignment="1" applyProtection="1">
      <alignment horizontal="center"/>
    </xf>
    <xf numFmtId="0" fontId="73" fillId="0" borderId="23" xfId="0" applyFont="1" applyBorder="1" applyAlignment="1">
      <alignment horizontal="center"/>
    </xf>
    <xf numFmtId="0" fontId="80" fillId="0" borderId="37" xfId="0" applyFont="1" applyBorder="1" applyAlignment="1">
      <alignment horizontal="center"/>
    </xf>
    <xf numFmtId="0" fontId="74" fillId="0" borderId="13" xfId="0" applyFont="1" applyBorder="1"/>
    <xf numFmtId="0" fontId="73" fillId="3" borderId="12" xfId="0" applyFont="1" applyFill="1" applyBorder="1" applyAlignment="1" applyProtection="1">
      <alignment horizontal="center"/>
    </xf>
    <xf numFmtId="0" fontId="73" fillId="4" borderId="9" xfId="0" applyFont="1" applyFill="1" applyBorder="1" applyAlignment="1" applyProtection="1">
      <alignment horizontal="center"/>
    </xf>
    <xf numFmtId="0" fontId="73" fillId="3" borderId="13" xfId="0" applyFont="1" applyFill="1" applyBorder="1" applyAlignment="1" applyProtection="1">
      <alignment horizontal="center"/>
    </xf>
    <xf numFmtId="0" fontId="73" fillId="4" borderId="10" xfId="0" applyFont="1" applyFill="1" applyBorder="1" applyAlignment="1" applyProtection="1">
      <alignment horizontal="center"/>
    </xf>
    <xf numFmtId="0" fontId="73" fillId="4" borderId="12" xfId="0" applyFont="1" applyFill="1" applyBorder="1" applyAlignment="1" applyProtection="1">
      <alignment horizontal="center"/>
    </xf>
    <xf numFmtId="0" fontId="73" fillId="3" borderId="10" xfId="0" applyFont="1" applyFill="1" applyBorder="1" applyAlignment="1" applyProtection="1">
      <alignment horizontal="center"/>
    </xf>
    <xf numFmtId="0" fontId="73" fillId="3" borderId="11" xfId="0" applyFont="1" applyFill="1" applyBorder="1" applyAlignment="1" applyProtection="1">
      <alignment horizontal="center"/>
    </xf>
    <xf numFmtId="0" fontId="73" fillId="4" borderId="13" xfId="0" applyFont="1" applyFill="1" applyBorder="1" applyAlignment="1" applyProtection="1">
      <alignment horizontal="center"/>
    </xf>
    <xf numFmtId="0" fontId="73" fillId="10" borderId="13" xfId="0" applyFont="1" applyFill="1" applyBorder="1" applyAlignment="1" applyProtection="1">
      <alignment horizontal="center"/>
    </xf>
    <xf numFmtId="0" fontId="73" fillId="0" borderId="7" xfId="0" applyFont="1" applyFill="1" applyBorder="1" applyAlignment="1" applyProtection="1">
      <alignment horizontal="center"/>
    </xf>
    <xf numFmtId="0" fontId="73" fillId="0" borderId="9" xfId="0" applyFont="1" applyFill="1" applyBorder="1" applyAlignment="1" applyProtection="1">
      <alignment horizontal="center"/>
    </xf>
    <xf numFmtId="0" fontId="73" fillId="3" borderId="23" xfId="0" applyFont="1" applyFill="1" applyBorder="1" applyAlignment="1">
      <alignment horizontal="center"/>
    </xf>
    <xf numFmtId="0" fontId="73" fillId="3" borderId="46" xfId="0" applyFont="1" applyFill="1" applyBorder="1" applyAlignment="1">
      <alignment horizontal="center"/>
    </xf>
    <xf numFmtId="0" fontId="73" fillId="3" borderId="37" xfId="0" applyFont="1" applyFill="1" applyBorder="1" applyAlignment="1">
      <alignment horizontal="center"/>
    </xf>
    <xf numFmtId="0" fontId="73" fillId="0" borderId="39" xfId="0" applyFont="1" applyBorder="1" applyAlignment="1">
      <alignment horizontal="center"/>
    </xf>
    <xf numFmtId="0" fontId="73" fillId="3" borderId="5" xfId="0" applyFont="1" applyFill="1" applyBorder="1" applyAlignment="1" applyProtection="1">
      <alignment horizontal="center"/>
    </xf>
    <xf numFmtId="0" fontId="73" fillId="0" borderId="13" xfId="0" applyFont="1" applyFill="1" applyBorder="1" applyAlignment="1" applyProtection="1">
      <alignment horizontal="center"/>
    </xf>
    <xf numFmtId="0" fontId="73" fillId="4" borderId="7" xfId="0" applyFont="1" applyFill="1" applyBorder="1" applyAlignment="1" applyProtection="1">
      <alignment horizontal="center"/>
    </xf>
    <xf numFmtId="0" fontId="81" fillId="0" borderId="0" xfId="0" applyFont="1"/>
    <xf numFmtId="14" fontId="0" fillId="0" borderId="0" xfId="0" applyNumberFormat="1"/>
    <xf numFmtId="0" fontId="5" fillId="0" borderId="15" xfId="0" applyFont="1" applyFill="1" applyBorder="1" applyAlignment="1" applyProtection="1">
      <alignment horizontal="left"/>
    </xf>
    <xf numFmtId="16" fontId="34" fillId="0" borderId="13" xfId="0" applyNumberFormat="1" applyFont="1" applyFill="1" applyBorder="1" applyAlignment="1" applyProtection="1">
      <alignment horizontal="center"/>
    </xf>
    <xf numFmtId="16" fontId="34" fillId="0" borderId="7" xfId="0" applyNumberFormat="1" applyFont="1" applyFill="1" applyBorder="1" applyAlignment="1" applyProtection="1">
      <alignment horizontal="center"/>
    </xf>
    <xf numFmtId="16" fontId="44" fillId="0" borderId="13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0" fontId="5" fillId="0" borderId="11" xfId="0" applyFont="1" applyFill="1" applyBorder="1" applyAlignment="1" applyProtection="1">
      <alignment horizontal="left"/>
    </xf>
    <xf numFmtId="0" fontId="2" fillId="5" borderId="40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168" fontId="5" fillId="0" borderId="3" xfId="0" applyNumberFormat="1" applyFont="1" applyFill="1" applyBorder="1" applyAlignment="1" applyProtection="1">
      <alignment horizontal="center"/>
    </xf>
    <xf numFmtId="14" fontId="2" fillId="0" borderId="14" xfId="0" applyNumberFormat="1" applyFont="1" applyFill="1" applyBorder="1" applyAlignment="1" applyProtection="1">
      <alignment horizontal="center"/>
    </xf>
    <xf numFmtId="0" fontId="35" fillId="0" borderId="3" xfId="1" applyFont="1" applyFill="1" applyBorder="1" applyAlignment="1" applyProtection="1">
      <alignment horizontal="center" vertical="center" wrapText="1"/>
    </xf>
    <xf numFmtId="0" fontId="45" fillId="0" borderId="12" xfId="0" applyFont="1" applyFill="1" applyBorder="1" applyAlignment="1" applyProtection="1">
      <alignment horizontal="left"/>
    </xf>
    <xf numFmtId="0" fontId="28" fillId="0" borderId="1" xfId="0" applyFont="1" applyFill="1" applyBorder="1" applyAlignment="1" applyProtection="1">
      <alignment horizontal="center"/>
    </xf>
    <xf numFmtId="0" fontId="74" fillId="0" borderId="0" xfId="0" applyFont="1" applyAlignment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 applyProtection="1">
      <alignment horizontal="center"/>
    </xf>
    <xf numFmtId="168" fontId="2" fillId="0" borderId="1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79" fillId="16" borderId="13" xfId="0" applyFont="1" applyFill="1" applyBorder="1" applyAlignment="1">
      <alignment horizontal="center"/>
    </xf>
    <xf numFmtId="0" fontId="71" fillId="16" borderId="9" xfId="1" applyFont="1" applyFill="1" applyBorder="1" applyAlignment="1" applyProtection="1">
      <alignment horizontal="left"/>
    </xf>
    <xf numFmtId="0" fontId="22" fillId="16" borderId="1" xfId="0" applyFont="1" applyFill="1" applyBorder="1" applyAlignment="1">
      <alignment horizontal="center"/>
    </xf>
    <xf numFmtId="14" fontId="68" fillId="16" borderId="1" xfId="0" applyNumberFormat="1" applyFont="1" applyFill="1" applyBorder="1" applyAlignment="1">
      <alignment horizontal="center"/>
    </xf>
    <xf numFmtId="0" fontId="11" fillId="16" borderId="1" xfId="0" applyFont="1" applyFill="1" applyBorder="1" applyAlignment="1">
      <alignment horizontal="center"/>
    </xf>
    <xf numFmtId="0" fontId="0" fillId="16" borderId="0" xfId="0" applyFill="1"/>
    <xf numFmtId="0" fontId="0" fillId="0" borderId="4" xfId="0" applyBorder="1" applyAlignment="1">
      <alignment horizontal="center"/>
    </xf>
    <xf numFmtId="0" fontId="84" fillId="0" borderId="23" xfId="0" applyFont="1" applyBorder="1"/>
    <xf numFmtId="0" fontId="65" fillId="0" borderId="23" xfId="0" applyFont="1" applyBorder="1" applyAlignment="1">
      <alignment horizontal="center"/>
    </xf>
    <xf numFmtId="0" fontId="65" fillId="0" borderId="23" xfId="0" applyFont="1" applyBorder="1" applyAlignment="1">
      <alignment horizontal="right"/>
    </xf>
    <xf numFmtId="0" fontId="84" fillId="0" borderId="23" xfId="0" applyFont="1" applyBorder="1" applyAlignment="1">
      <alignment horizontal="center"/>
    </xf>
    <xf numFmtId="16" fontId="84" fillId="0" borderId="23" xfId="0" applyNumberFormat="1" applyFont="1" applyBorder="1" applyAlignment="1">
      <alignment horizontal="center"/>
    </xf>
    <xf numFmtId="0" fontId="84" fillId="17" borderId="23" xfId="0" applyFont="1" applyFill="1" applyBorder="1"/>
    <xf numFmtId="0" fontId="84" fillId="4" borderId="23" xfId="0" applyFont="1" applyFill="1" applyBorder="1" applyAlignment="1">
      <alignment horizontal="center"/>
    </xf>
    <xf numFmtId="0" fontId="84" fillId="0" borderId="23" xfId="0" applyFont="1" applyFill="1" applyBorder="1"/>
    <xf numFmtId="0" fontId="2" fillId="0" borderId="13" xfId="0" applyFont="1" applyFill="1" applyBorder="1" applyAlignment="1" applyProtection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center"/>
    </xf>
    <xf numFmtId="16" fontId="34" fillId="0" borderId="0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34" fillId="0" borderId="12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1" fontId="2" fillId="3" borderId="12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35" fillId="0" borderId="13" xfId="1" applyFont="1" applyFill="1" applyBorder="1" applyAlignment="1" applyProtection="1">
      <alignment horizontal="left"/>
    </xf>
    <xf numFmtId="16" fontId="0" fillId="3" borderId="0" xfId="0" applyNumberFormat="1" applyFill="1" applyAlignment="1">
      <alignment horizontal="center"/>
    </xf>
    <xf numFmtId="0" fontId="3" fillId="0" borderId="0" xfId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0" fillId="0" borderId="23" xfId="0" applyBorder="1" applyAlignment="1">
      <alignment horizontal="center"/>
    </xf>
    <xf numFmtId="0" fontId="2" fillId="0" borderId="23" xfId="0" applyFont="1" applyFill="1" applyBorder="1" applyAlignment="1" applyProtection="1">
      <alignment horizontal="left"/>
    </xf>
    <xf numFmtId="168" fontId="2" fillId="0" borderId="23" xfId="0" applyNumberFormat="1" applyFont="1" applyFill="1" applyBorder="1" applyAlignment="1" applyProtection="1">
      <alignment horizontal="center"/>
    </xf>
    <xf numFmtId="14" fontId="2" fillId="0" borderId="23" xfId="0" applyNumberFormat="1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left"/>
    </xf>
    <xf numFmtId="0" fontId="28" fillId="0" borderId="23" xfId="0" applyFont="1" applyFill="1" applyBorder="1" applyAlignment="1" applyProtection="1">
      <alignment horizontal="center"/>
    </xf>
    <xf numFmtId="1" fontId="2" fillId="3" borderId="23" xfId="0" applyNumberFormat="1" applyFont="1" applyFill="1" applyBorder="1" applyAlignment="1" applyProtection="1">
      <alignment horizontal="center"/>
    </xf>
    <xf numFmtId="0" fontId="6" fillId="0" borderId="23" xfId="0" applyFont="1" applyBorder="1"/>
    <xf numFmtId="0" fontId="2" fillId="0" borderId="37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left"/>
    </xf>
    <xf numFmtId="0" fontId="5" fillId="0" borderId="24" xfId="0" applyFont="1" applyFill="1" applyBorder="1" applyAlignment="1" applyProtection="1">
      <alignment horizontal="center"/>
    </xf>
    <xf numFmtId="14" fontId="2" fillId="0" borderId="24" xfId="0" applyNumberFormat="1" applyFont="1" applyFill="1" applyBorder="1" applyAlignment="1" applyProtection="1">
      <alignment horizontal="center"/>
    </xf>
    <xf numFmtId="0" fontId="0" fillId="0" borderId="24" xfId="0" applyBorder="1" applyAlignment="1">
      <alignment horizontal="center"/>
    </xf>
    <xf numFmtId="0" fontId="5" fillId="0" borderId="24" xfId="0" applyFont="1" applyFill="1" applyBorder="1" applyAlignment="1" applyProtection="1">
      <alignment horizontal="left"/>
    </xf>
    <xf numFmtId="0" fontId="28" fillId="0" borderId="24" xfId="0" applyFont="1" applyFill="1" applyBorder="1" applyAlignment="1" applyProtection="1">
      <alignment horizontal="center"/>
    </xf>
    <xf numFmtId="0" fontId="28" fillId="0" borderId="38" xfId="0" applyFont="1" applyFill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1" fontId="2" fillId="5" borderId="9" xfId="0" applyNumberFormat="1" applyFont="1" applyFill="1" applyBorder="1" applyAlignment="1" applyProtection="1">
      <alignment horizontal="center"/>
    </xf>
    <xf numFmtId="0" fontId="0" fillId="3" borderId="11" xfId="0" applyFill="1" applyBorder="1"/>
    <xf numFmtId="14" fontId="0" fillId="3" borderId="0" xfId="0" applyNumberFormat="1" applyFill="1"/>
    <xf numFmtId="0" fontId="2" fillId="0" borderId="13" xfId="0" applyFont="1" applyFill="1" applyBorder="1" applyAlignment="1" applyProtection="1">
      <alignment horizont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0" borderId="9" xfId="0" applyFont="1" applyFill="1" applyBorder="1"/>
    <xf numFmtId="0" fontId="5" fillId="14" borderId="9" xfId="0" applyFont="1" applyFill="1" applyBorder="1" applyAlignment="1" applyProtection="1">
      <alignment horizontal="center"/>
    </xf>
    <xf numFmtId="168" fontId="2" fillId="4" borderId="0" xfId="0" applyNumberFormat="1" applyFont="1" applyFill="1" applyAlignment="1" applyProtection="1">
      <alignment horizontal="center"/>
    </xf>
    <xf numFmtId="168" fontId="2" fillId="4" borderId="24" xfId="0" applyNumberFormat="1" applyFont="1" applyFill="1" applyBorder="1" applyAlignment="1" applyProtection="1">
      <alignment horizontal="center"/>
    </xf>
    <xf numFmtId="0" fontId="6" fillId="0" borderId="0" xfId="0" applyFont="1" applyFill="1" applyBorder="1"/>
    <xf numFmtId="0" fontId="2" fillId="13" borderId="12" xfId="0" applyFont="1" applyFill="1" applyBorder="1" applyAlignment="1" applyProtection="1">
      <alignment horizontal="center"/>
    </xf>
    <xf numFmtId="0" fontId="6" fillId="0" borderId="9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14" fillId="0" borderId="12" xfId="1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left"/>
    </xf>
    <xf numFmtId="0" fontId="14" fillId="0" borderId="9" xfId="1" applyFont="1" applyBorder="1" applyAlignment="1" applyProtection="1">
      <alignment horizontal="center" vertical="center"/>
    </xf>
    <xf numFmtId="168" fontId="2" fillId="0" borderId="12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 applyProtection="1">
      <alignment horizontal="center"/>
    </xf>
    <xf numFmtId="0" fontId="0" fillId="0" borderId="12" xfId="0" applyBorder="1" applyAlignment="1">
      <alignment horizontal="center"/>
    </xf>
    <xf numFmtId="0" fontId="14" fillId="0" borderId="11" xfId="1" applyFont="1" applyBorder="1" applyAlignment="1" applyProtection="1">
      <alignment horizontal="center" vertical="center"/>
    </xf>
    <xf numFmtId="0" fontId="2" fillId="18" borderId="3" xfId="0" applyFont="1" applyFill="1" applyBorder="1"/>
    <xf numFmtId="0" fontId="0" fillId="18" borderId="14" xfId="0" applyFill="1" applyBorder="1"/>
    <xf numFmtId="0" fontId="0" fillId="18" borderId="4" xfId="0" applyFill="1" applyBorder="1"/>
    <xf numFmtId="0" fontId="2" fillId="18" borderId="5" xfId="0" applyFont="1" applyFill="1" applyBorder="1"/>
    <xf numFmtId="0" fontId="0" fillId="18" borderId="0" xfId="0" applyFill="1" applyBorder="1"/>
    <xf numFmtId="0" fontId="0" fillId="18" borderId="6" xfId="0" applyFill="1" applyBorder="1"/>
    <xf numFmtId="0" fontId="2" fillId="18" borderId="7" xfId="0" applyFont="1" applyFill="1" applyBorder="1"/>
    <xf numFmtId="0" fontId="0" fillId="18" borderId="15" xfId="0" applyFill="1" applyBorder="1"/>
    <xf numFmtId="0" fontId="0" fillId="18" borderId="8" xfId="0" applyFill="1" applyBorder="1"/>
    <xf numFmtId="0" fontId="14" fillId="0" borderId="13" xfId="1" applyFont="1" applyBorder="1" applyAlignment="1" applyProtection="1">
      <alignment horizontal="center" vertical="center"/>
    </xf>
    <xf numFmtId="0" fontId="3" fillId="0" borderId="0" xfId="1" applyFill="1" applyAlignment="1" applyProtection="1"/>
    <xf numFmtId="0" fontId="3" fillId="0" borderId="9" xfId="1" applyFill="1" applyBorder="1" applyAlignment="1" applyProtection="1"/>
    <xf numFmtId="0" fontId="3" fillId="0" borderId="1" xfId="1" applyFill="1" applyBorder="1" applyAlignment="1" applyProtection="1"/>
    <xf numFmtId="0" fontId="3" fillId="0" borderId="2" xfId="1" applyFill="1" applyBorder="1" applyAlignment="1" applyProtection="1"/>
    <xf numFmtId="0" fontId="2" fillId="0" borderId="12" xfId="0" applyFont="1" applyFill="1" applyBorder="1" applyAlignment="1" applyProtection="1">
      <alignment horizontal="left"/>
    </xf>
    <xf numFmtId="168" fontId="2" fillId="4" borderId="4" xfId="0" applyNumberFormat="1" applyFont="1" applyFill="1" applyBorder="1" applyAlignment="1" applyProtection="1">
      <alignment horizontal="center"/>
    </xf>
    <xf numFmtId="0" fontId="5" fillId="0" borderId="48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left"/>
    </xf>
    <xf numFmtId="0" fontId="5" fillId="0" borderId="35" xfId="0" applyFont="1" applyFill="1" applyBorder="1" applyAlignment="1" applyProtection="1">
      <alignment horizontal="center"/>
    </xf>
    <xf numFmtId="0" fontId="23" fillId="0" borderId="10" xfId="1" applyFont="1" applyFill="1" applyBorder="1" applyAlignment="1" applyProtection="1">
      <alignment horizontal="center"/>
    </xf>
    <xf numFmtId="0" fontId="6" fillId="0" borderId="10" xfId="0" applyFont="1" applyFill="1" applyBorder="1"/>
    <xf numFmtId="0" fontId="3" fillId="0" borderId="24" xfId="1" applyFill="1" applyBorder="1" applyAlignment="1" applyProtection="1"/>
    <xf numFmtId="0" fontId="2" fillId="0" borderId="13" xfId="0" applyFont="1" applyFill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8" fontId="2" fillId="4" borderId="1" xfId="0" applyNumberFormat="1" applyFont="1" applyFill="1" applyBorder="1" applyAlignment="1" applyProtection="1">
      <alignment horizontal="center"/>
    </xf>
    <xf numFmtId="0" fontId="81" fillId="0" borderId="1" xfId="0" applyFont="1" applyBorder="1"/>
    <xf numFmtId="0" fontId="2" fillId="18" borderId="2" xfId="0" applyFont="1" applyFill="1" applyBorder="1"/>
    <xf numFmtId="0" fontId="2" fillId="0" borderId="1" xfId="0" applyFont="1" applyBorder="1" applyAlignment="1">
      <alignment horizontal="center"/>
    </xf>
    <xf numFmtId="0" fontId="28" fillId="0" borderId="0" xfId="0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28" fillId="0" borderId="36" xfId="0" applyFont="1" applyFill="1" applyBorder="1" applyAlignment="1" applyProtection="1">
      <alignment horizontal="left"/>
    </xf>
    <xf numFmtId="0" fontId="2" fillId="0" borderId="4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3" fillId="0" borderId="0" xfId="0" applyFont="1" applyFill="1" applyAlignment="1" applyProtection="1">
      <alignment horizontal="right"/>
    </xf>
    <xf numFmtId="0" fontId="85" fillId="0" borderId="11" xfId="1" applyFont="1" applyFill="1" applyBorder="1" applyAlignment="1" applyProtection="1">
      <alignment horizontal="center"/>
    </xf>
    <xf numFmtId="0" fontId="3" fillId="0" borderId="0" xfId="1" applyFill="1" applyAlignment="1" applyProtection="1">
      <alignment horizontal="left"/>
    </xf>
    <xf numFmtId="0" fontId="3" fillId="0" borderId="14" xfId="1" applyFill="1" applyBorder="1" applyAlignment="1" applyProtection="1">
      <alignment horizontal="left"/>
    </xf>
    <xf numFmtId="0" fontId="3" fillId="0" borderId="13" xfId="1" applyFill="1" applyBorder="1" applyAlignment="1" applyProtection="1">
      <alignment horizontal="left"/>
    </xf>
    <xf numFmtId="0" fontId="3" fillId="0" borderId="9" xfId="1" applyFill="1" applyBorder="1" applyAlignment="1" applyProtection="1">
      <alignment horizontal="left"/>
    </xf>
    <xf numFmtId="0" fontId="3" fillId="0" borderId="1" xfId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center"/>
    </xf>
    <xf numFmtId="168" fontId="5" fillId="0" borderId="12" xfId="0" applyNumberFormat="1" applyFont="1" applyFill="1" applyBorder="1" applyAlignment="1" applyProtection="1">
      <alignment horizontal="center"/>
    </xf>
    <xf numFmtId="168" fontId="5" fillId="4" borderId="15" xfId="0" applyNumberFormat="1" applyFont="1" applyFill="1" applyBorder="1" applyAlignment="1" applyProtection="1">
      <alignment horizontal="center"/>
    </xf>
    <xf numFmtId="0" fontId="3" fillId="0" borderId="13" xfId="1" applyFill="1" applyBorder="1" applyAlignment="1" applyProtection="1"/>
    <xf numFmtId="0" fontId="3" fillId="0" borderId="0" xfId="1" applyFill="1" applyBorder="1" applyAlignment="1" applyProtection="1"/>
    <xf numFmtId="1" fontId="2" fillId="3" borderId="13" xfId="0" applyNumberFormat="1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1" fontId="2" fillId="3" borderId="3" xfId="0" applyNumberFormat="1" applyFont="1" applyFill="1" applyBorder="1" applyAlignment="1" applyProtection="1">
      <alignment horizontal="center"/>
    </xf>
    <xf numFmtId="0" fontId="28" fillId="3" borderId="1" xfId="0" applyNumberFormat="1" applyFont="1" applyFill="1" applyBorder="1" applyAlignment="1" applyProtection="1">
      <alignment horizontal="center"/>
    </xf>
    <xf numFmtId="0" fontId="28" fillId="3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4" fontId="0" fillId="3" borderId="1" xfId="0" applyNumberFormat="1" applyFill="1" applyBorder="1"/>
    <xf numFmtId="0" fontId="5" fillId="8" borderId="9" xfId="0" applyFont="1" applyFill="1" applyBorder="1" applyAlignment="1" applyProtection="1">
      <alignment horizontal="center"/>
    </xf>
    <xf numFmtId="0" fontId="0" fillId="3" borderId="1" xfId="0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5" fillId="8" borderId="12" xfId="0" applyFont="1" applyFill="1" applyBorder="1" applyAlignment="1" applyProtection="1">
      <alignment horizontal="center"/>
    </xf>
    <xf numFmtId="165" fontId="2" fillId="19" borderId="1" xfId="0" applyNumberFormat="1" applyFont="1" applyFill="1" applyBorder="1" applyAlignment="1" applyProtection="1">
      <alignment horizontal="center"/>
    </xf>
    <xf numFmtId="168" fontId="2" fillId="19" borderId="1" xfId="0" applyNumberFormat="1" applyFont="1" applyFill="1" applyBorder="1" applyAlignment="1">
      <alignment horizontal="center"/>
    </xf>
    <xf numFmtId="168" fontId="2" fillId="19" borderId="14" xfId="0" applyNumberFormat="1" applyFont="1" applyFill="1" applyBorder="1" applyAlignment="1" applyProtection="1">
      <alignment horizontal="center"/>
    </xf>
    <xf numFmtId="168" fontId="2" fillId="19" borderId="9" xfId="0" applyNumberFormat="1" applyFont="1" applyFill="1" applyBorder="1" applyAlignment="1" applyProtection="1">
      <alignment horizontal="center"/>
    </xf>
    <xf numFmtId="0" fontId="5" fillId="0" borderId="50" xfId="0" applyFont="1" applyFill="1" applyBorder="1" applyAlignment="1" applyProtection="1">
      <alignment horizontal="center"/>
    </xf>
    <xf numFmtId="168" fontId="2" fillId="4" borderId="2" xfId="0" applyNumberFormat="1" applyFont="1" applyFill="1" applyBorder="1" applyAlignment="1" applyProtection="1">
      <alignment horizontal="center"/>
    </xf>
    <xf numFmtId="0" fontId="23" fillId="19" borderId="12" xfId="1" applyFont="1" applyFill="1" applyBorder="1" applyAlignment="1" applyProtection="1">
      <alignment horizontal="center"/>
    </xf>
    <xf numFmtId="0" fontId="2" fillId="0" borderId="14" xfId="1" applyFont="1" applyFill="1" applyBorder="1" applyAlignment="1" applyProtection="1"/>
    <xf numFmtId="16" fontId="34" fillId="0" borderId="5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wrapText="1"/>
    </xf>
    <xf numFmtId="168" fontId="2" fillId="20" borderId="9" xfId="0" applyNumberFormat="1" applyFont="1" applyFill="1" applyBorder="1" applyAlignment="1" applyProtection="1">
      <alignment horizontal="center" wrapText="1"/>
    </xf>
    <xf numFmtId="168" fontId="2" fillId="20" borderId="9" xfId="0" applyNumberFormat="1" applyFont="1" applyFill="1" applyBorder="1" applyAlignment="1" applyProtection="1">
      <alignment horizontal="center"/>
    </xf>
    <xf numFmtId="168" fontId="2" fillId="20" borderId="1" xfId="0" applyNumberFormat="1" applyFont="1" applyFill="1" applyBorder="1" applyAlignment="1" applyProtection="1">
      <alignment horizontal="center"/>
    </xf>
    <xf numFmtId="168" fontId="2" fillId="20" borderId="0" xfId="0" applyNumberFormat="1" applyFont="1" applyFill="1" applyBorder="1" applyAlignment="1">
      <alignment horizontal="center"/>
    </xf>
    <xf numFmtId="165" fontId="2" fillId="20" borderId="1" xfId="0" applyNumberFormat="1" applyFont="1" applyFill="1" applyBorder="1" applyAlignment="1" applyProtection="1">
      <alignment horizontal="center"/>
    </xf>
    <xf numFmtId="168" fontId="2" fillId="21" borderId="1" xfId="0" applyNumberFormat="1" applyFont="1" applyFill="1" applyBorder="1" applyAlignment="1">
      <alignment horizontal="center"/>
    </xf>
    <xf numFmtId="168" fontId="2" fillId="21" borderId="1" xfId="0" applyNumberFormat="1" applyFont="1" applyFill="1" applyBorder="1" applyAlignment="1" applyProtection="1">
      <alignment horizontal="center"/>
    </xf>
    <xf numFmtId="168" fontId="2" fillId="21" borderId="10" xfId="0" applyNumberFormat="1" applyFont="1" applyFill="1" applyBorder="1" applyAlignment="1" applyProtection="1">
      <alignment horizontal="center"/>
    </xf>
    <xf numFmtId="168" fontId="2" fillId="21" borderId="9" xfId="0" applyNumberFormat="1" applyFont="1" applyFill="1" applyBorder="1" applyAlignment="1" applyProtection="1">
      <alignment horizontal="center" wrapText="1"/>
    </xf>
    <xf numFmtId="168" fontId="2" fillId="21" borderId="11" xfId="0" applyNumberFormat="1" applyFont="1" applyFill="1" applyBorder="1" applyAlignment="1" applyProtection="1">
      <alignment horizontal="center" wrapText="1"/>
    </xf>
    <xf numFmtId="165" fontId="2" fillId="21" borderId="1" xfId="0" applyNumberFormat="1" applyFont="1" applyFill="1" applyBorder="1" applyAlignment="1" applyProtection="1">
      <alignment horizontal="center"/>
    </xf>
    <xf numFmtId="0" fontId="2" fillId="3" borderId="0" xfId="0" applyFont="1" applyFill="1"/>
    <xf numFmtId="0" fontId="2" fillId="0" borderId="14" xfId="0" applyFont="1" applyFill="1" applyBorder="1" applyAlignment="1" applyProtection="1">
      <alignment horizontal="center" wrapText="1"/>
    </xf>
    <xf numFmtId="14" fontId="2" fillId="3" borderId="5" xfId="0" applyNumberFormat="1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left"/>
    </xf>
    <xf numFmtId="14" fontId="2" fillId="3" borderId="7" xfId="0" applyNumberFormat="1" applyFont="1" applyFill="1" applyBorder="1" applyAlignment="1" applyProtection="1">
      <alignment horizontal="center"/>
    </xf>
    <xf numFmtId="0" fontId="34" fillId="0" borderId="13" xfId="0" applyFont="1" applyFill="1" applyBorder="1" applyAlignment="1" applyProtection="1">
      <alignment horizontal="center"/>
    </xf>
    <xf numFmtId="0" fontId="23" fillId="0" borderId="13" xfId="1" applyFont="1" applyFill="1" applyBorder="1" applyAlignment="1" applyProtection="1">
      <alignment horizontal="left"/>
    </xf>
    <xf numFmtId="168" fontId="2" fillId="19" borderId="3" xfId="0" applyNumberFormat="1" applyFont="1" applyFill="1" applyBorder="1" applyAlignment="1" applyProtection="1">
      <alignment horizontal="center" wrapText="1"/>
    </xf>
    <xf numFmtId="14" fontId="2" fillId="0" borderId="12" xfId="0" applyNumberFormat="1" applyFont="1" applyFill="1" applyBorder="1" applyAlignment="1" applyProtection="1">
      <alignment horizontal="center" wrapText="1"/>
    </xf>
    <xf numFmtId="0" fontId="0" fillId="0" borderId="14" xfId="0" applyBorder="1"/>
    <xf numFmtId="0" fontId="3" fillId="0" borderId="15" xfId="1" applyFill="1" applyBorder="1" applyAlignment="1" applyProtection="1">
      <alignment horizontal="left"/>
    </xf>
    <xf numFmtId="0" fontId="14" fillId="0" borderId="15" xfId="1" applyFont="1" applyBorder="1" applyAlignment="1" applyProtection="1">
      <alignment horizontal="center" vertical="center"/>
    </xf>
    <xf numFmtId="1" fontId="2" fillId="5" borderId="7" xfId="0" applyNumberFormat="1" applyFont="1" applyFill="1" applyBorder="1" applyAlignment="1" applyProtection="1">
      <alignment horizontal="left"/>
    </xf>
    <xf numFmtId="1" fontId="2" fillId="5" borderId="9" xfId="0" applyNumberFormat="1" applyFont="1" applyFill="1" applyBorder="1" applyAlignment="1" applyProtection="1">
      <alignment horizontal="left"/>
    </xf>
    <xf numFmtId="0" fontId="34" fillId="0" borderId="8" xfId="0" applyFont="1" applyFill="1" applyBorder="1" applyAlignment="1" applyProtection="1">
      <alignment horizontal="center"/>
    </xf>
    <xf numFmtId="168" fontId="2" fillId="0" borderId="1" xfId="0" applyNumberFormat="1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2" fillId="0" borderId="23" xfId="0" applyFont="1" applyFill="1" applyBorder="1" applyAlignment="1" applyProtection="1">
      <alignment horizontal="center" wrapText="1"/>
    </xf>
    <xf numFmtId="168" fontId="2" fillId="0" borderId="3" xfId="0" applyNumberFormat="1" applyFont="1" applyFill="1" applyBorder="1" applyAlignment="1" applyProtection="1">
      <alignment horizontal="center" wrapText="1"/>
    </xf>
    <xf numFmtId="0" fontId="10" fillId="0" borderId="12" xfId="0" applyFont="1" applyFill="1" applyBorder="1" applyAlignment="1" applyProtection="1">
      <alignment horizontal="center" wrapText="1"/>
    </xf>
    <xf numFmtId="16" fontId="34" fillId="0" borderId="14" xfId="0" applyNumberFormat="1" applyFont="1" applyFill="1" applyBorder="1" applyAlignment="1" applyProtection="1">
      <alignment horizontal="center"/>
    </xf>
    <xf numFmtId="0" fontId="2" fillId="5" borderId="12" xfId="0" applyFont="1" applyFill="1" applyBorder="1" applyAlignment="1" applyProtection="1">
      <alignment horizontal="center"/>
    </xf>
    <xf numFmtId="14" fontId="2" fillId="0" borderId="6" xfId="0" applyNumberFormat="1" applyFont="1" applyFill="1" applyBorder="1" applyAlignment="1" applyProtection="1">
      <alignment horizontal="center" wrapText="1"/>
    </xf>
    <xf numFmtId="0" fontId="0" fillId="3" borderId="23" xfId="0" applyFill="1" applyBorder="1"/>
    <xf numFmtId="0" fontId="2" fillId="3" borderId="23" xfId="0" applyFont="1" applyFill="1" applyBorder="1"/>
    <xf numFmtId="0" fontId="5" fillId="0" borderId="4" xfId="0" applyFont="1" applyFill="1" applyBorder="1" applyAlignment="1" applyProtection="1">
      <alignment horizontal="center" wrapText="1"/>
    </xf>
    <xf numFmtId="14" fontId="5" fillId="0" borderId="15" xfId="0" applyNumberFormat="1" applyFont="1" applyFill="1" applyBorder="1" applyAlignment="1" applyProtection="1">
      <alignment horizontal="center"/>
    </xf>
    <xf numFmtId="1" fontId="0" fillId="3" borderId="1" xfId="0" applyNumberFormat="1" applyFill="1" applyBorder="1"/>
    <xf numFmtId="168" fontId="2" fillId="22" borderId="9" xfId="0" applyNumberFormat="1" applyFont="1" applyFill="1" applyBorder="1" applyAlignment="1" applyProtection="1">
      <alignment horizontal="center"/>
    </xf>
    <xf numFmtId="168" fontId="2" fillId="22" borderId="10" xfId="0" applyNumberFormat="1" applyFont="1" applyFill="1" applyBorder="1" applyAlignment="1" applyProtection="1">
      <alignment horizontal="center" wrapText="1"/>
    </xf>
    <xf numFmtId="168" fontId="2" fillId="22" borderId="9" xfId="0" applyNumberFormat="1" applyFont="1" applyFill="1" applyBorder="1" applyAlignment="1" applyProtection="1">
      <alignment horizontal="center" wrapText="1"/>
    </xf>
    <xf numFmtId="168" fontId="2" fillId="22" borderId="1" xfId="0" applyNumberFormat="1" applyFont="1" applyFill="1" applyBorder="1" applyAlignment="1" applyProtection="1">
      <alignment horizontal="center"/>
    </xf>
    <xf numFmtId="168" fontId="5" fillId="0" borderId="7" xfId="0" applyNumberFormat="1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16" fontId="2" fillId="0" borderId="11" xfId="0" applyNumberFormat="1" applyFont="1" applyFill="1" applyBorder="1" applyAlignment="1" applyProtection="1">
      <alignment horizontal="center"/>
    </xf>
    <xf numFmtId="0" fontId="85" fillId="0" borderId="9" xfId="1" applyFont="1" applyFill="1" applyBorder="1" applyAlignment="1" applyProtection="1">
      <alignment horizontal="center"/>
    </xf>
    <xf numFmtId="0" fontId="2" fillId="0" borderId="14" xfId="0" applyFont="1" applyBorder="1" applyAlignment="1">
      <alignment horizontal="center"/>
    </xf>
    <xf numFmtId="0" fontId="43" fillId="0" borderId="0" xfId="0" applyFont="1" applyFill="1" applyBorder="1" applyAlignment="1" applyProtection="1">
      <alignment horizontal="right"/>
    </xf>
    <xf numFmtId="0" fontId="2" fillId="0" borderId="15" xfId="0" applyFont="1" applyBorder="1" applyAlignment="1">
      <alignment horizontal="center"/>
    </xf>
    <xf numFmtId="0" fontId="6" fillId="0" borderId="15" xfId="0" applyFont="1" applyFill="1" applyBorder="1" applyAlignment="1" applyProtection="1">
      <alignment horizontal="left"/>
    </xf>
    <xf numFmtId="168" fontId="6" fillId="0" borderId="15" xfId="0" applyNumberFormat="1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51" fillId="0" borderId="7" xfId="0" applyFont="1" applyFill="1" applyBorder="1" applyAlignment="1" applyProtection="1">
      <alignment horizontal="left"/>
    </xf>
    <xf numFmtId="0" fontId="5" fillId="14" borderId="1" xfId="0" applyFont="1" applyFill="1" applyBorder="1" applyAlignment="1" applyProtection="1">
      <alignment horizontal="center"/>
    </xf>
    <xf numFmtId="14" fontId="2" fillId="14" borderId="9" xfId="0" applyNumberFormat="1" applyFont="1" applyFill="1" applyBorder="1" applyAlignment="1" applyProtection="1">
      <alignment horizontal="center"/>
    </xf>
    <xf numFmtId="0" fontId="86" fillId="0" borderId="9" xfId="0" applyFont="1" applyFill="1" applyBorder="1" applyAlignment="1" applyProtection="1">
      <alignment horizontal="center"/>
    </xf>
    <xf numFmtId="0" fontId="3" fillId="3" borderId="1" xfId="1" applyFill="1" applyBorder="1" applyAlignment="1" applyProtection="1">
      <alignment horizontal="left"/>
    </xf>
    <xf numFmtId="0" fontId="3" fillId="0" borderId="1" xfId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0" fontId="0" fillId="3" borderId="46" xfId="0" applyFill="1" applyBorder="1"/>
    <xf numFmtId="16" fontId="34" fillId="0" borderId="5" xfId="0" applyNumberFormat="1" applyFont="1" applyFill="1" applyBorder="1" applyAlignment="1" applyProtection="1">
      <alignment horizontal="left"/>
    </xf>
    <xf numFmtId="1" fontId="2" fillId="3" borderId="1" xfId="0" applyNumberFormat="1" applyFont="1" applyFill="1" applyBorder="1" applyAlignment="1" applyProtection="1">
      <alignment horizontal="left"/>
    </xf>
    <xf numFmtId="0" fontId="0" fillId="0" borderId="14" xfId="0" applyBorder="1" applyAlignment="1">
      <alignment horizontal="center"/>
    </xf>
    <xf numFmtId="0" fontId="5" fillId="0" borderId="4" xfId="0" applyFont="1" applyFill="1" applyBorder="1" applyAlignment="1" applyProtection="1">
      <alignment horizontal="left"/>
    </xf>
    <xf numFmtId="1" fontId="2" fillId="3" borderId="3" xfId="0" applyNumberFormat="1" applyFont="1" applyFill="1" applyBorder="1" applyAlignment="1" applyProtection="1">
      <alignment horizontal="left"/>
    </xf>
    <xf numFmtId="168" fontId="36" fillId="23" borderId="1" xfId="0" applyNumberFormat="1" applyFont="1" applyFill="1" applyBorder="1" applyAlignment="1" applyProtection="1">
      <alignment horizontal="center"/>
    </xf>
    <xf numFmtId="168" fontId="36" fillId="23" borderId="0" xfId="0" applyNumberFormat="1" applyFont="1" applyFill="1" applyAlignment="1" applyProtection="1">
      <alignment horizontal="center"/>
    </xf>
    <xf numFmtId="168" fontId="36" fillId="23" borderId="2" xfId="0" applyNumberFormat="1" applyFont="1" applyFill="1" applyBorder="1" applyAlignment="1" applyProtection="1">
      <alignment horizontal="center"/>
    </xf>
    <xf numFmtId="0" fontId="37" fillId="0" borderId="1" xfId="0" applyFont="1" applyFill="1" applyBorder="1" applyAlignment="1" applyProtection="1">
      <alignment horizontal="left"/>
    </xf>
    <xf numFmtId="0" fontId="37" fillId="0" borderId="9" xfId="0" applyFont="1" applyFill="1" applyBorder="1" applyAlignment="1" applyProtection="1">
      <alignment horizontal="left"/>
    </xf>
    <xf numFmtId="0" fontId="37" fillId="0" borderId="12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/>
    </xf>
    <xf numFmtId="0" fontId="37" fillId="0" borderId="11" xfId="0" applyFont="1" applyFill="1" applyBorder="1" applyAlignment="1" applyProtection="1">
      <alignment horizontal="left"/>
    </xf>
    <xf numFmtId="0" fontId="37" fillId="0" borderId="8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2" xfId="0" applyFont="1" applyFill="1" applyBorder="1" applyAlignment="1" applyProtection="1">
      <alignment horizontal="left"/>
    </xf>
    <xf numFmtId="0" fontId="39" fillId="0" borderId="9" xfId="0" applyFont="1" applyFill="1" applyBorder="1" applyAlignment="1" applyProtection="1">
      <alignment horizontal="left"/>
    </xf>
    <xf numFmtId="0" fontId="87" fillId="3" borderId="23" xfId="0" applyFont="1" applyFill="1" applyBorder="1" applyAlignment="1">
      <alignment horizontal="left"/>
    </xf>
    <xf numFmtId="0" fontId="37" fillId="0" borderId="12" xfId="0" applyFont="1" applyFill="1" applyBorder="1" applyAlignment="1" applyProtection="1">
      <alignment horizontal="left" wrapText="1"/>
    </xf>
    <xf numFmtId="0" fontId="87" fillId="0" borderId="9" xfId="0" applyFont="1" applyFill="1" applyBorder="1" applyAlignment="1">
      <alignment horizontal="left"/>
    </xf>
    <xf numFmtId="0" fontId="37" fillId="0" borderId="2" xfId="0" applyFont="1" applyFill="1" applyBorder="1" applyAlignment="1" applyProtection="1">
      <alignment horizontal="left" wrapText="1"/>
    </xf>
    <xf numFmtId="0" fontId="37" fillId="0" borderId="4" xfId="0" applyFont="1" applyFill="1" applyBorder="1" applyAlignment="1" applyProtection="1">
      <alignment horizontal="left" wrapText="1"/>
    </xf>
    <xf numFmtId="0" fontId="37" fillId="0" borderId="13" xfId="0" applyFont="1" applyFill="1" applyBorder="1" applyAlignment="1" applyProtection="1">
      <alignment horizontal="left" wrapText="1"/>
    </xf>
    <xf numFmtId="0" fontId="37" fillId="0" borderId="1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left"/>
    </xf>
    <xf numFmtId="0" fontId="45" fillId="0" borderId="2" xfId="0" applyFont="1" applyFill="1" applyBorder="1" applyAlignment="1" applyProtection="1">
      <alignment horizontal="left"/>
    </xf>
    <xf numFmtId="0" fontId="45" fillId="0" borderId="14" xfId="0" applyFont="1" applyFill="1" applyBorder="1" applyAlignment="1" applyProtection="1">
      <alignment horizontal="left"/>
    </xf>
    <xf numFmtId="0" fontId="45" fillId="0" borderId="15" xfId="0" applyFont="1" applyFill="1" applyBorder="1" applyAlignment="1" applyProtection="1">
      <alignment horizontal="left"/>
    </xf>
    <xf numFmtId="0" fontId="43" fillId="0" borderId="14" xfId="0" applyFont="1" applyFill="1" applyBorder="1" applyAlignment="1" applyProtection="1">
      <alignment horizontal="left"/>
    </xf>
    <xf numFmtId="0" fontId="43" fillId="0" borderId="15" xfId="0" applyFont="1" applyFill="1" applyBorder="1" applyAlignment="1" applyProtection="1">
      <alignment horizontal="left"/>
    </xf>
    <xf numFmtId="0" fontId="4" fillId="0" borderId="15" xfId="0" applyFont="1" applyFill="1" applyBorder="1" applyAlignment="1" applyProtection="1">
      <alignment horizontal="left"/>
    </xf>
    <xf numFmtId="0" fontId="55" fillId="0" borderId="13" xfId="0" applyFont="1" applyFill="1" applyBorder="1" applyAlignment="1" applyProtection="1">
      <alignment horizontal="left"/>
    </xf>
    <xf numFmtId="0" fontId="2" fillId="0" borderId="1" xfId="0" applyFont="1" applyFill="1" applyBorder="1" applyAlignment="1">
      <alignment horizontal="left"/>
    </xf>
    <xf numFmtId="0" fontId="2" fillId="3" borderId="3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3" fillId="0" borderId="0" xfId="1" applyFill="1" applyAlignment="1" applyProtection="1">
      <protection locked="0"/>
    </xf>
    <xf numFmtId="0" fontId="0" fillId="0" borderId="0" xfId="0" applyAlignment="1">
      <alignment horizontal="left"/>
    </xf>
    <xf numFmtId="0" fontId="2" fillId="4" borderId="11" xfId="0" applyFont="1" applyFill="1" applyBorder="1" applyAlignment="1" applyProtection="1">
      <alignment horizontal="left"/>
    </xf>
    <xf numFmtId="168" fontId="2" fillId="4" borderId="11" xfId="0" applyNumberFormat="1" applyFont="1" applyFill="1" applyBorder="1" applyAlignment="1" applyProtection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3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</xf>
    <xf numFmtId="1" fontId="2" fillId="3" borderId="9" xfId="0" applyNumberFormat="1" applyFont="1" applyFill="1" applyBorder="1" applyAlignment="1" applyProtection="1">
      <alignment horizontal="left"/>
    </xf>
    <xf numFmtId="14" fontId="2" fillId="5" borderId="1" xfId="0" applyNumberFormat="1" applyFont="1" applyFill="1" applyBorder="1" applyAlignment="1" applyProtection="1">
      <alignment horizontal="center"/>
    </xf>
    <xf numFmtId="0" fontId="3" fillId="0" borderId="11" xfId="1" applyFill="1" applyBorder="1" applyAlignment="1" applyProtection="1">
      <alignment horizontal="left"/>
    </xf>
    <xf numFmtId="0" fontId="5" fillId="4" borderId="11" xfId="0" applyFont="1" applyFill="1" applyBorder="1" applyAlignment="1" applyProtection="1">
      <alignment horizontal="center"/>
    </xf>
    <xf numFmtId="168" fontId="2" fillId="22" borderId="15" xfId="0" applyNumberFormat="1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 wrapText="1"/>
    </xf>
    <xf numFmtId="0" fontId="43" fillId="0" borderId="1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center"/>
    </xf>
    <xf numFmtId="1" fontId="2" fillId="0" borderId="1" xfId="0" applyNumberFormat="1" applyFont="1" applyBorder="1" applyAlignment="1">
      <alignment horizontal="center"/>
    </xf>
    <xf numFmtId="9" fontId="15" fillId="4" borderId="1" xfId="13" applyFont="1" applyFill="1" applyBorder="1" applyAlignment="1">
      <alignment horizontal="center"/>
    </xf>
    <xf numFmtId="14" fontId="5" fillId="0" borderId="12" xfId="0" applyNumberFormat="1" applyFont="1" applyFill="1" applyBorder="1" applyAlignment="1" applyProtection="1">
      <alignment horizontal="center"/>
    </xf>
    <xf numFmtId="0" fontId="3" fillId="0" borderId="12" xfId="1" applyFill="1" applyBorder="1" applyAlignment="1" applyProtection="1">
      <alignment horizontal="left"/>
    </xf>
    <xf numFmtId="0" fontId="2" fillId="0" borderId="0" xfId="0" applyFont="1" applyFill="1" applyBorder="1" applyProtection="1"/>
    <xf numFmtId="168" fontId="2" fillId="21" borderId="6" xfId="0" applyNumberFormat="1" applyFont="1" applyFill="1" applyBorder="1" applyAlignment="1" applyProtection="1">
      <alignment horizontal="center"/>
    </xf>
    <xf numFmtId="14" fontId="2" fillId="0" borderId="10" xfId="0" applyNumberFormat="1" applyFont="1" applyFill="1" applyBorder="1" applyProtection="1"/>
    <xf numFmtId="1" fontId="2" fillId="5" borderId="14" xfId="0" applyNumberFormat="1" applyFont="1" applyFill="1" applyBorder="1" applyAlignment="1" applyProtection="1">
      <alignment horizontal="center"/>
    </xf>
    <xf numFmtId="0" fontId="82" fillId="0" borderId="0" xfId="0" applyFont="1"/>
    <xf numFmtId="0" fontId="2" fillId="0" borderId="14" xfId="1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center" wrapText="1"/>
    </xf>
    <xf numFmtId="168" fontId="2" fillId="20" borderId="12" xfId="0" applyNumberFormat="1" applyFont="1" applyFill="1" applyBorder="1" applyAlignment="1" applyProtection="1">
      <alignment horizontal="center" wrapText="1"/>
    </xf>
    <xf numFmtId="14" fontId="2" fillId="0" borderId="14" xfId="0" applyNumberFormat="1" applyFont="1" applyFill="1" applyBorder="1" applyAlignment="1" applyProtection="1">
      <alignment horizontal="center" wrapText="1"/>
    </xf>
    <xf numFmtId="0" fontId="37" fillId="14" borderId="14" xfId="0" applyFont="1" applyFill="1" applyBorder="1" applyAlignment="1" applyProtection="1">
      <alignment horizontal="left"/>
    </xf>
    <xf numFmtId="0" fontId="2" fillId="13" borderId="40" xfId="0" applyFont="1" applyFill="1" applyBorder="1" applyAlignment="1" applyProtection="1">
      <alignment horizontal="center"/>
    </xf>
    <xf numFmtId="0" fontId="5" fillId="17" borderId="9" xfId="0" applyFont="1" applyFill="1" applyBorder="1" applyAlignment="1" applyProtection="1">
      <alignment horizontal="center"/>
    </xf>
    <xf numFmtId="0" fontId="88" fillId="0" borderId="23" xfId="0" applyFont="1" applyBorder="1"/>
    <xf numFmtId="0" fontId="0" fillId="0" borderId="53" xfId="0" applyBorder="1"/>
    <xf numFmtId="0" fontId="0" fillId="0" borderId="25" xfId="0" applyBorder="1"/>
    <xf numFmtId="0" fontId="57" fillId="0" borderId="25" xfId="0" applyFont="1" applyBorder="1" applyAlignment="1">
      <alignment horizontal="center"/>
    </xf>
    <xf numFmtId="0" fontId="57" fillId="0" borderId="59" xfId="0" applyFont="1" applyBorder="1" applyAlignment="1">
      <alignment horizontal="center"/>
    </xf>
    <xf numFmtId="0" fontId="57" fillId="0" borderId="55" xfId="0" applyFont="1" applyBorder="1" applyAlignment="1">
      <alignment horizontal="center"/>
    </xf>
    <xf numFmtId="0" fontId="57" fillId="0" borderId="38" xfId="0" applyFont="1" applyBorder="1"/>
    <xf numFmtId="0" fontId="57" fillId="0" borderId="61" xfId="0" applyFont="1" applyBorder="1"/>
    <xf numFmtId="0" fontId="57" fillId="0" borderId="27" xfId="0" applyFont="1" applyBorder="1"/>
    <xf numFmtId="0" fontId="57" fillId="0" borderId="30" xfId="0" applyFont="1" applyBorder="1"/>
    <xf numFmtId="168" fontId="36" fillId="23" borderId="14" xfId="0" applyNumberFormat="1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left"/>
    </xf>
    <xf numFmtId="168" fontId="36" fillId="3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4" fontId="49" fillId="3" borderId="9" xfId="0" applyNumberFormat="1" applyFont="1" applyFill="1" applyBorder="1" applyAlignment="1" applyProtection="1">
      <alignment horizontal="center"/>
    </xf>
    <xf numFmtId="0" fontId="3" fillId="0" borderId="10" xfId="1" applyFill="1" applyBorder="1" applyAlignment="1" applyProtection="1"/>
    <xf numFmtId="1" fontId="2" fillId="3" borderId="13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2" fillId="4" borderId="9" xfId="0" applyFont="1" applyFill="1" applyBorder="1"/>
    <xf numFmtId="0" fontId="5" fillId="4" borderId="2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14" fontId="2" fillId="4" borderId="9" xfId="0" applyNumberFormat="1" applyFont="1" applyFill="1" applyBorder="1" applyAlignment="1" applyProtection="1">
      <alignment horizontal="center"/>
    </xf>
    <xf numFmtId="0" fontId="2" fillId="4" borderId="10" xfId="0" applyFont="1" applyFill="1" applyBorder="1" applyAlignment="1">
      <alignment horizontal="left"/>
    </xf>
    <xf numFmtId="0" fontId="0" fillId="4" borderId="13" xfId="0" applyFill="1" applyBorder="1" applyAlignment="1">
      <alignment horizontal="center"/>
    </xf>
    <xf numFmtId="0" fontId="43" fillId="0" borderId="13" xfId="0" applyFont="1" applyFill="1" applyBorder="1" applyAlignment="1" applyProtection="1">
      <alignment horizontal="left"/>
    </xf>
    <xf numFmtId="0" fontId="0" fillId="3" borderId="2" xfId="0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1" fontId="2" fillId="3" borderId="13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" fontId="34" fillId="0" borderId="9" xfId="0" applyNumberFormat="1" applyFont="1" applyFill="1" applyBorder="1" applyAlignment="1" applyProtection="1">
      <alignment horizontal="left"/>
    </xf>
    <xf numFmtId="16" fontId="34" fillId="0" borderId="13" xfId="0" applyNumberFormat="1" applyFont="1" applyFill="1" applyBorder="1" applyAlignment="1" applyProtection="1">
      <alignment horizontal="left"/>
    </xf>
    <xf numFmtId="16" fontId="34" fillId="0" borderId="11" xfId="0" applyNumberFormat="1" applyFont="1" applyFill="1" applyBorder="1" applyAlignment="1" applyProtection="1">
      <alignment horizontal="left"/>
    </xf>
    <xf numFmtId="16" fontId="34" fillId="0" borderId="10" xfId="0" applyNumberFormat="1" applyFont="1" applyFill="1" applyBorder="1" applyAlignment="1" applyProtection="1">
      <alignment horizontal="left"/>
    </xf>
    <xf numFmtId="16" fontId="34" fillId="0" borderId="12" xfId="0" applyNumberFormat="1" applyFont="1" applyFill="1" applyBorder="1" applyAlignment="1" applyProtection="1">
      <alignment horizontal="left"/>
    </xf>
    <xf numFmtId="0" fontId="34" fillId="0" borderId="11" xfId="0" applyFont="1" applyFill="1" applyBorder="1" applyAlignment="1" applyProtection="1">
      <alignment horizontal="left"/>
    </xf>
    <xf numFmtId="0" fontId="34" fillId="0" borderId="12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3" fillId="0" borderId="12" xfId="1" applyFont="1" applyFill="1" applyBorder="1" applyAlignment="1" applyProtection="1">
      <alignment horizontal="left"/>
    </xf>
    <xf numFmtId="0" fontId="0" fillId="0" borderId="11" xfId="0" applyFill="1" applyBorder="1" applyAlignment="1">
      <alignment horizontal="left"/>
    </xf>
    <xf numFmtId="0" fontId="35" fillId="0" borderId="3" xfId="1" applyFont="1" applyFill="1" applyBorder="1" applyAlignment="1" applyProtection="1">
      <alignment horizontal="left" vertical="center" wrapText="1"/>
    </xf>
    <xf numFmtId="0" fontId="35" fillId="0" borderId="1" xfId="1" applyFont="1" applyFill="1" applyBorder="1" applyAlignment="1" applyProtection="1">
      <alignment horizontal="left" vertical="center" wrapText="1"/>
    </xf>
    <xf numFmtId="0" fontId="3" fillId="0" borderId="0" xfId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/>
    </xf>
    <xf numFmtId="0" fontId="10" fillId="0" borderId="10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10" fillId="0" borderId="8" xfId="0" applyFont="1" applyFill="1" applyBorder="1" applyAlignment="1" applyProtection="1">
      <alignment horizontal="left"/>
    </xf>
    <xf numFmtId="0" fontId="10" fillId="14" borderId="14" xfId="0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left"/>
    </xf>
    <xf numFmtId="0" fontId="10" fillId="0" borderId="9" xfId="0" applyFont="1" applyFill="1" applyBorder="1" applyAlignment="1" applyProtection="1">
      <alignment horizontal="left" wrapText="1"/>
    </xf>
    <xf numFmtId="0" fontId="10" fillId="0" borderId="2" xfId="0" applyFont="1" applyFill="1" applyBorder="1" applyAlignment="1" applyProtection="1">
      <alignment horizontal="left" wrapText="1"/>
    </xf>
    <xf numFmtId="0" fontId="10" fillId="0" borderId="4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left" wrapText="1"/>
    </xf>
    <xf numFmtId="0" fontId="89" fillId="3" borderId="0" xfId="0" applyFont="1" applyFill="1" applyAlignment="1">
      <alignment horizontal="left"/>
    </xf>
    <xf numFmtId="0" fontId="44" fillId="0" borderId="9" xfId="0" applyFont="1" applyFill="1" applyBorder="1" applyAlignment="1" applyProtection="1">
      <alignment horizontal="left"/>
    </xf>
    <xf numFmtId="0" fontId="44" fillId="0" borderId="12" xfId="0" applyFont="1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44" fillId="0" borderId="2" xfId="0" applyFont="1" applyFill="1" applyBorder="1" applyAlignment="1" applyProtection="1">
      <alignment horizontal="left"/>
    </xf>
    <xf numFmtId="0" fontId="89" fillId="0" borderId="15" xfId="0" applyFont="1" applyFill="1" applyBorder="1" applyAlignment="1" applyProtection="1">
      <alignment horizontal="left"/>
    </xf>
    <xf numFmtId="0" fontId="90" fillId="0" borderId="13" xfId="0" applyFont="1" applyFill="1" applyBorder="1" applyAlignment="1" applyProtection="1">
      <alignment horizontal="left"/>
    </xf>
    <xf numFmtId="0" fontId="89" fillId="0" borderId="0" xfId="0" applyFont="1"/>
    <xf numFmtId="0" fontId="3" fillId="0" borderId="14" xfId="1" applyFill="1" applyBorder="1" applyAlignment="1" applyProtection="1"/>
    <xf numFmtId="0" fontId="3" fillId="0" borderId="12" xfId="1" applyFill="1" applyBorder="1" applyAlignment="1" applyProtection="1"/>
    <xf numFmtId="0" fontId="2" fillId="0" borderId="13" xfId="0" applyFont="1" applyFill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6" fontId="34" fillId="0" borderId="1" xfId="0" applyNumberFormat="1" applyFont="1" applyFill="1" applyBorder="1" applyAlignment="1" applyProtection="1">
      <alignment horizontal="left"/>
    </xf>
    <xf numFmtId="168" fontId="2" fillId="22" borderId="12" xfId="0" applyNumberFormat="1" applyFont="1" applyFill="1" applyBorder="1" applyAlignment="1" applyProtection="1">
      <alignment horizontal="center" wrapText="1"/>
    </xf>
    <xf numFmtId="0" fontId="10" fillId="0" borderId="6" xfId="0" applyFont="1" applyFill="1" applyBorder="1" applyAlignment="1" applyProtection="1">
      <alignment horizontal="left"/>
    </xf>
    <xf numFmtId="1" fontId="2" fillId="5" borderId="5" xfId="0" applyNumberFormat="1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 wrapText="1"/>
    </xf>
    <xf numFmtId="0" fontId="10" fillId="0" borderId="15" xfId="0" applyFont="1" applyFill="1" applyBorder="1" applyAlignment="1" applyProtection="1">
      <alignment horizontal="left"/>
    </xf>
    <xf numFmtId="0" fontId="2" fillId="5" borderId="2" xfId="0" applyFont="1" applyFill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1" fontId="2" fillId="3" borderId="13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9" xfId="1" applyFont="1" applyFill="1" applyBorder="1" applyAlignment="1" applyProtection="1">
      <alignment horizontal="left"/>
    </xf>
    <xf numFmtId="1" fontId="2" fillId="5" borderId="11" xfId="0" applyNumberFormat="1" applyFont="1" applyFill="1" applyBorder="1" applyAlignment="1" applyProtection="1">
      <alignment horizontal="center"/>
    </xf>
    <xf numFmtId="1" fontId="2" fillId="5" borderId="12" xfId="0" applyNumberFormat="1" applyFont="1" applyFill="1" applyBorder="1" applyAlignment="1" applyProtection="1">
      <alignment horizontal="center"/>
    </xf>
    <xf numFmtId="168" fontId="2" fillId="0" borderId="13" xfId="0" applyNumberFormat="1" applyFont="1" applyFill="1" applyBorder="1" applyAlignment="1" applyProtection="1">
      <alignment horizontal="center"/>
    </xf>
    <xf numFmtId="0" fontId="3" fillId="0" borderId="0" xfId="1" applyAlignment="1" applyProtection="1"/>
    <xf numFmtId="0" fontId="3" fillId="0" borderId="9" xfId="1" applyBorder="1" applyAlignment="1" applyProtection="1"/>
    <xf numFmtId="0" fontId="87" fillId="4" borderId="61" xfId="0" applyFont="1" applyFill="1" applyBorder="1" applyAlignment="1">
      <alignment horizontal="center"/>
    </xf>
    <xf numFmtId="0" fontId="37" fillId="0" borderId="56" xfId="0" applyFont="1" applyFill="1" applyBorder="1" applyAlignment="1">
      <alignment horizontal="center"/>
    </xf>
    <xf numFmtId="0" fontId="37" fillId="0" borderId="57" xfId="0" applyFont="1" applyFill="1" applyBorder="1" applyAlignment="1">
      <alignment horizontal="center"/>
    </xf>
    <xf numFmtId="0" fontId="87" fillId="0" borderId="56" xfId="0" applyFont="1" applyFill="1" applyBorder="1" applyAlignment="1">
      <alignment horizontal="center"/>
    </xf>
    <xf numFmtId="0" fontId="87" fillId="0" borderId="57" xfId="0" applyFont="1" applyFill="1" applyBorder="1" applyAlignment="1">
      <alignment horizontal="center"/>
    </xf>
    <xf numFmtId="0" fontId="87" fillId="0" borderId="61" xfId="0" applyFont="1" applyFill="1" applyBorder="1" applyAlignment="1">
      <alignment horizontal="center"/>
    </xf>
    <xf numFmtId="0" fontId="87" fillId="0" borderId="30" xfId="0" applyFont="1" applyFill="1" applyBorder="1" applyAlignment="1">
      <alignment horizontal="center"/>
    </xf>
    <xf numFmtId="0" fontId="87" fillId="0" borderId="42" xfId="0" applyFont="1" applyFill="1" applyBorder="1" applyAlignment="1">
      <alignment horizontal="center"/>
    </xf>
    <xf numFmtId="0" fontId="87" fillId="0" borderId="11" xfId="0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</xf>
    <xf numFmtId="168" fontId="2" fillId="20" borderId="2" xfId="0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>
      <alignment horizontal="left"/>
    </xf>
    <xf numFmtId="0" fontId="2" fillId="0" borderId="1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left" wrapText="1"/>
    </xf>
    <xf numFmtId="0" fontId="0" fillId="5" borderId="1" xfId="0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/>
    </xf>
    <xf numFmtId="168" fontId="2" fillId="21" borderId="2" xfId="0" applyNumberFormat="1" applyFont="1" applyFill="1" applyBorder="1" applyAlignment="1" applyProtection="1">
      <alignment horizontal="center"/>
    </xf>
    <xf numFmtId="0" fontId="2" fillId="14" borderId="13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14" borderId="7" xfId="0" applyFont="1" applyFill="1" applyBorder="1" applyAlignment="1" applyProtection="1">
      <alignment horizontal="center"/>
    </xf>
    <xf numFmtId="0" fontId="3" fillId="14" borderId="9" xfId="1" applyFill="1" applyBorder="1" applyAlignment="1" applyProtection="1"/>
    <xf numFmtId="0" fontId="2" fillId="14" borderId="3" xfId="0" applyFont="1" applyFill="1" applyBorder="1" applyAlignment="1" applyProtection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1" fontId="2" fillId="0" borderId="0" xfId="0" applyNumberFormat="1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9" fontId="15" fillId="4" borderId="0" xfId="13" applyFont="1" applyFill="1" applyBorder="1" applyAlignment="1">
      <alignment horizontal="center"/>
    </xf>
    <xf numFmtId="0" fontId="2" fillId="14" borderId="1" xfId="1" applyFont="1" applyFill="1" applyBorder="1" applyAlignment="1" applyProtection="1">
      <alignment horizontal="center"/>
    </xf>
    <xf numFmtId="0" fontId="2" fillId="14" borderId="13" xfId="0" applyFont="1" applyFill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center"/>
    </xf>
    <xf numFmtId="0" fontId="6" fillId="3" borderId="1" xfId="0" applyFont="1" applyFill="1" applyBorder="1"/>
    <xf numFmtId="0" fontId="0" fillId="0" borderId="0" xfId="0" applyAlignment="1">
      <alignment horizontal="center"/>
    </xf>
    <xf numFmtId="0" fontId="2" fillId="0" borderId="13" xfId="0" applyFont="1" applyFill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14" borderId="14" xfId="1" applyFont="1" applyFill="1" applyBorder="1" applyAlignment="1" applyProtection="1">
      <alignment horizontal="center"/>
    </xf>
    <xf numFmtId="14" fontId="5" fillId="0" borderId="14" xfId="0" applyNumberFormat="1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left" wrapText="1"/>
    </xf>
    <xf numFmtId="0" fontId="3" fillId="0" borderId="15" xfId="1" applyFill="1" applyBorder="1" applyAlignment="1" applyProtection="1"/>
    <xf numFmtId="0" fontId="10" fillId="0" borderId="11" xfId="0" applyFont="1" applyFill="1" applyBorder="1" applyAlignment="1" applyProtection="1">
      <alignment horizontal="left" wrapText="1"/>
    </xf>
    <xf numFmtId="1" fontId="2" fillId="3" borderId="13" xfId="0" applyNumberFormat="1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1" fontId="2" fillId="3" borderId="15" xfId="0" applyNumberFormat="1" applyFont="1" applyFill="1" applyBorder="1" applyAlignment="1" applyProtection="1">
      <alignment horizontal="left"/>
    </xf>
    <xf numFmtId="0" fontId="91" fillId="0" borderId="0" xfId="0" applyFont="1"/>
    <xf numFmtId="0" fontId="12" fillId="11" borderId="0" xfId="0" applyFont="1" applyFill="1"/>
    <xf numFmtId="0" fontId="12" fillId="4" borderId="3" xfId="0" applyFont="1" applyFill="1" applyBorder="1"/>
    <xf numFmtId="0" fontId="12" fillId="0" borderId="14" xfId="0" applyFont="1" applyBorder="1"/>
    <xf numFmtId="0" fontId="12" fillId="4" borderId="4" xfId="0" applyFont="1" applyFill="1" applyBorder="1"/>
    <xf numFmtId="0" fontId="12" fillId="4" borderId="7" xfId="0" applyFont="1" applyFill="1" applyBorder="1"/>
    <xf numFmtId="0" fontId="12" fillId="0" borderId="15" xfId="0" applyFont="1" applyBorder="1"/>
    <xf numFmtId="0" fontId="12" fillId="4" borderId="8" xfId="0" applyFont="1" applyFill="1" applyBorder="1"/>
    <xf numFmtId="0" fontId="12" fillId="24" borderId="0" xfId="0" applyFont="1" applyFill="1"/>
    <xf numFmtId="0" fontId="92" fillId="0" borderId="0" xfId="0" applyFont="1"/>
    <xf numFmtId="0" fontId="12" fillId="25" borderId="0" xfId="0" applyFont="1" applyFill="1"/>
    <xf numFmtId="0" fontId="12" fillId="20" borderId="0" xfId="0" applyFont="1" applyFill="1"/>
    <xf numFmtId="0" fontId="12" fillId="28" borderId="0" xfId="0" applyFont="1" applyFill="1"/>
    <xf numFmtId="0" fontId="92" fillId="28" borderId="0" xfId="0" applyFont="1" applyFill="1"/>
    <xf numFmtId="0" fontId="12" fillId="27" borderId="0" xfId="0" applyFont="1" applyFill="1"/>
    <xf numFmtId="0" fontId="12" fillId="8" borderId="0" xfId="0" applyFont="1" applyFill="1"/>
    <xf numFmtId="0" fontId="93" fillId="5" borderId="0" xfId="0" applyFont="1" applyFill="1"/>
    <xf numFmtId="0" fontId="12" fillId="17" borderId="0" xfId="0" applyFont="1" applyFill="1"/>
    <xf numFmtId="0" fontId="93" fillId="26" borderId="0" xfId="0" applyFont="1" applyFill="1"/>
    <xf numFmtId="1" fontId="2" fillId="3" borderId="2" xfId="0" applyNumberFormat="1" applyFont="1" applyFill="1" applyBorder="1" applyAlignment="1" applyProtection="1">
      <alignment horizontal="center"/>
    </xf>
    <xf numFmtId="0" fontId="43" fillId="10" borderId="0" xfId="0" applyFont="1" applyFill="1" applyBorder="1" applyAlignment="1" applyProtection="1">
      <alignment horizontal="center"/>
    </xf>
    <xf numFmtId="0" fontId="5" fillId="10" borderId="4" xfId="0" applyFont="1" applyFill="1" applyBorder="1" applyAlignment="1" applyProtection="1">
      <alignment horizontal="center"/>
    </xf>
    <xf numFmtId="0" fontId="2" fillId="10" borderId="12" xfId="0" applyFont="1" applyFill="1" applyBorder="1" applyAlignment="1" applyProtection="1">
      <alignment horizontal="center"/>
    </xf>
    <xf numFmtId="0" fontId="2" fillId="10" borderId="9" xfId="0" applyFont="1" applyFill="1" applyBorder="1" applyAlignment="1" applyProtection="1">
      <alignment horizontal="center"/>
    </xf>
    <xf numFmtId="0" fontId="0" fillId="0" borderId="13" xfId="0" applyBorder="1" applyAlignment="1">
      <alignment horizontal="left"/>
    </xf>
    <xf numFmtId="0" fontId="14" fillId="0" borderId="13" xfId="1" applyFont="1" applyBorder="1" applyAlignment="1" applyProtection="1">
      <alignment horizontal="left" vertical="center"/>
    </xf>
    <xf numFmtId="0" fontId="34" fillId="0" borderId="7" xfId="0" applyFont="1" applyFill="1" applyBorder="1" applyAlignment="1" applyProtection="1">
      <alignment horizontal="left"/>
    </xf>
    <xf numFmtId="0" fontId="34" fillId="0" borderId="3" xfId="0" applyFont="1" applyFill="1" applyBorder="1" applyAlignment="1" applyProtection="1">
      <alignment horizontal="left"/>
    </xf>
    <xf numFmtId="0" fontId="34" fillId="0" borderId="13" xfId="0" applyFont="1" applyFill="1" applyBorder="1" applyAlignment="1" applyProtection="1">
      <alignment horizontal="left"/>
    </xf>
    <xf numFmtId="0" fontId="44" fillId="0" borderId="11" xfId="0" applyFont="1" applyFill="1" applyBorder="1" applyAlignment="1" applyProtection="1">
      <alignment horizontal="left"/>
    </xf>
    <xf numFmtId="0" fontId="5" fillId="10" borderId="2" xfId="0" applyFont="1" applyFill="1" applyBorder="1" applyAlignment="1" applyProtection="1">
      <alignment horizontal="center"/>
    </xf>
    <xf numFmtId="14" fontId="12" fillId="0" borderId="0" xfId="0" applyNumberFormat="1" applyFont="1"/>
    <xf numFmtId="14" fontId="12" fillId="0" borderId="14" xfId="0" applyNumberFormat="1" applyFont="1" applyBorder="1"/>
    <xf numFmtId="14" fontId="12" fillId="0" borderId="15" xfId="0" applyNumberFormat="1" applyFont="1" applyBorder="1"/>
    <xf numFmtId="0" fontId="3" fillId="0" borderId="13" xfId="1" applyBorder="1" applyAlignment="1" applyProtection="1"/>
    <xf numFmtId="0" fontId="2" fillId="0" borderId="24" xfId="0" applyFont="1" applyBorder="1"/>
    <xf numFmtId="0" fontId="5" fillId="6" borderId="24" xfId="0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4" fontId="2" fillId="3" borderId="24" xfId="0" applyNumberFormat="1" applyFont="1" applyFill="1" applyBorder="1" applyAlignment="1">
      <alignment horizontal="center"/>
    </xf>
    <xf numFmtId="0" fontId="7" fillId="3" borderId="24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4" xfId="0" applyFont="1" applyBorder="1"/>
    <xf numFmtId="0" fontId="2" fillId="0" borderId="13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3" borderId="51" xfId="0" applyFont="1" applyFill="1" applyBorder="1" applyAlignment="1">
      <alignment horizontal="center"/>
    </xf>
    <xf numFmtId="0" fontId="14" fillId="0" borderId="67" xfId="1" applyFont="1" applyBorder="1" applyAlignment="1" applyProtection="1"/>
    <xf numFmtId="0" fontId="5" fillId="6" borderId="67" xfId="0" applyFont="1" applyFill="1" applyBorder="1" applyAlignment="1">
      <alignment horizontal="center"/>
    </xf>
    <xf numFmtId="165" fontId="2" fillId="0" borderId="67" xfId="0" applyNumberFormat="1" applyFont="1" applyFill="1" applyBorder="1" applyAlignment="1">
      <alignment horizontal="center"/>
    </xf>
    <xf numFmtId="0" fontId="5" fillId="3" borderId="67" xfId="0" applyFont="1" applyFill="1" applyBorder="1" applyAlignment="1">
      <alignment horizontal="center"/>
    </xf>
    <xf numFmtId="14" fontId="2" fillId="3" borderId="67" xfId="0" applyNumberFormat="1" applyFont="1" applyFill="1" applyBorder="1" applyAlignment="1">
      <alignment horizontal="center"/>
    </xf>
    <xf numFmtId="0" fontId="2" fillId="3" borderId="58" xfId="0" applyFont="1" applyFill="1" applyBorder="1" applyAlignment="1">
      <alignment horizontal="center"/>
    </xf>
    <xf numFmtId="0" fontId="2" fillId="0" borderId="68" xfId="0" applyFont="1" applyBorder="1"/>
    <xf numFmtId="0" fontId="5" fillId="3" borderId="68" xfId="0" applyFont="1" applyFill="1" applyBorder="1" applyAlignment="1">
      <alignment horizontal="center"/>
    </xf>
    <xf numFmtId="14" fontId="2" fillId="3" borderId="68" xfId="0" applyNumberFormat="1" applyFont="1" applyFill="1" applyBorder="1" applyAlignment="1">
      <alignment horizontal="center"/>
    </xf>
    <xf numFmtId="0" fontId="14" fillId="0" borderId="24" xfId="1" applyFont="1" applyBorder="1" applyAlignment="1" applyProtection="1"/>
    <xf numFmtId="0" fontId="5" fillId="4" borderId="24" xfId="0" applyFont="1" applyFill="1" applyBorder="1" applyAlignment="1">
      <alignment horizontal="center"/>
    </xf>
    <xf numFmtId="0" fontId="54" fillId="0" borderId="9" xfId="0" applyFont="1" applyFill="1" applyBorder="1" applyAlignment="1" applyProtection="1">
      <alignment horizontal="left"/>
    </xf>
    <xf numFmtId="0" fontId="84" fillId="0" borderId="0" xfId="0" applyFont="1" applyBorder="1"/>
    <xf numFmtId="0" fontId="65" fillId="3" borderId="38" xfId="0" applyFont="1" applyFill="1" applyBorder="1" applyAlignment="1">
      <alignment horizontal="left"/>
    </xf>
    <xf numFmtId="0" fontId="54" fillId="3" borderId="9" xfId="0" applyFont="1" applyFill="1" applyBorder="1" applyAlignment="1" applyProtection="1">
      <alignment horizontal="center"/>
    </xf>
    <xf numFmtId="0" fontId="94" fillId="3" borderId="38" xfId="0" applyFont="1" applyFill="1" applyBorder="1" applyAlignment="1">
      <alignment horizontal="left"/>
    </xf>
    <xf numFmtId="0" fontId="84" fillId="0" borderId="9" xfId="0" applyFont="1" applyBorder="1" applyAlignment="1">
      <alignment horizontal="left"/>
    </xf>
    <xf numFmtId="0" fontId="95" fillId="0" borderId="13" xfId="1" applyFont="1" applyFill="1" applyBorder="1" applyAlignment="1" applyProtection="1">
      <alignment horizontal="left" vertical="center"/>
    </xf>
    <xf numFmtId="0" fontId="54" fillId="0" borderId="13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wrapText="1"/>
    </xf>
    <xf numFmtId="0" fontId="2" fillId="0" borderId="13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" fontId="34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center"/>
    </xf>
    <xf numFmtId="1" fontId="2" fillId="3" borderId="2" xfId="0" applyNumberFormat="1" applyFont="1" applyFill="1" applyBorder="1" applyAlignment="1" applyProtection="1">
      <alignment horizontal="center"/>
    </xf>
    <xf numFmtId="168" fontId="2" fillId="19" borderId="1" xfId="0" applyNumberFormat="1" applyFont="1" applyFill="1" applyBorder="1" applyAlignment="1" applyProtection="1">
      <alignment horizontal="center"/>
    </xf>
    <xf numFmtId="0" fontId="23" fillId="19" borderId="9" xfId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3" borderId="10" xfId="0" applyFont="1" applyFill="1" applyBorder="1" applyAlignment="1">
      <alignment horizontal="center"/>
    </xf>
    <xf numFmtId="0" fontId="97" fillId="3" borderId="9" xfId="0" applyFont="1" applyFill="1" applyBorder="1" applyAlignment="1">
      <alignment horizontal="center"/>
    </xf>
    <xf numFmtId="0" fontId="97" fillId="16" borderId="9" xfId="0" applyFont="1" applyFill="1" applyBorder="1" applyAlignment="1">
      <alignment horizontal="center"/>
    </xf>
    <xf numFmtId="0" fontId="97" fillId="3" borderId="14" xfId="0" applyFont="1" applyFill="1" applyBorder="1" applyAlignment="1">
      <alignment horizontal="center"/>
    </xf>
    <xf numFmtId="0" fontId="97" fillId="3" borderId="0" xfId="0" applyFont="1" applyFill="1" applyBorder="1" applyAlignment="1">
      <alignment horizontal="center"/>
    </xf>
    <xf numFmtId="0" fontId="97" fillId="3" borderId="1" xfId="0" applyFont="1" applyFill="1" applyBorder="1" applyAlignment="1">
      <alignment horizontal="center"/>
    </xf>
    <xf numFmtId="0" fontId="97" fillId="3" borderId="9" xfId="0" applyFont="1" applyFill="1" applyBorder="1" applyAlignment="1">
      <alignment horizontal="center" wrapText="1"/>
    </xf>
    <xf numFmtId="0" fontId="46" fillId="3" borderId="13" xfId="0" applyFont="1" applyFill="1" applyBorder="1" applyAlignment="1">
      <alignment horizontal="center"/>
    </xf>
    <xf numFmtId="0" fontId="46" fillId="3" borderId="1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3" borderId="15" xfId="0" applyFont="1" applyFill="1" applyBorder="1" applyAlignment="1">
      <alignment horizontal="center"/>
    </xf>
    <xf numFmtId="0" fontId="46" fillId="3" borderId="1" xfId="0" applyFont="1" applyFill="1" applyBorder="1" applyAlignment="1">
      <alignment horizontal="center" wrapText="1"/>
    </xf>
    <xf numFmtId="0" fontId="46" fillId="3" borderId="16" xfId="0" applyFont="1" applyFill="1" applyBorder="1" applyAlignment="1">
      <alignment horizontal="center"/>
    </xf>
    <xf numFmtId="0" fontId="46" fillId="3" borderId="11" xfId="0" applyFont="1" applyFill="1" applyBorder="1" applyAlignment="1">
      <alignment horizontal="center"/>
    </xf>
    <xf numFmtId="0" fontId="17" fillId="0" borderId="23" xfId="0" applyFont="1" applyBorder="1"/>
    <xf numFmtId="0" fontId="17" fillId="0" borderId="24" xfId="0" applyFont="1" applyBorder="1"/>
    <xf numFmtId="0" fontId="17" fillId="0" borderId="1" xfId="0" applyFont="1" applyBorder="1"/>
    <xf numFmtId="0" fontId="46" fillId="4" borderId="9" xfId="0" applyFont="1" applyFill="1" applyBorder="1" applyAlignment="1" applyProtection="1">
      <alignment horizontal="center" wrapText="1"/>
    </xf>
    <xf numFmtId="0" fontId="46" fillId="3" borderId="9" xfId="0" applyFont="1" applyFill="1" applyBorder="1" applyAlignment="1" applyProtection="1">
      <alignment horizontal="center" wrapText="1"/>
    </xf>
    <xf numFmtId="0" fontId="46" fillId="3" borderId="16" xfId="0" applyFont="1" applyFill="1" applyBorder="1" applyAlignment="1" applyProtection="1">
      <alignment horizontal="center"/>
    </xf>
    <xf numFmtId="0" fontId="46" fillId="3" borderId="2" xfId="0" applyFont="1" applyFill="1" applyBorder="1" applyAlignment="1" applyProtection="1">
      <alignment horizontal="center" wrapText="1"/>
    </xf>
    <xf numFmtId="0" fontId="46" fillId="3" borderId="10" xfId="0" applyFont="1" applyFill="1" applyBorder="1" applyAlignment="1" applyProtection="1">
      <alignment horizontal="center" wrapText="1"/>
    </xf>
    <xf numFmtId="0" fontId="46" fillId="0" borderId="1" xfId="0" applyFont="1" applyFill="1" applyBorder="1" applyAlignment="1" applyProtection="1">
      <alignment horizontal="center"/>
    </xf>
    <xf numFmtId="0" fontId="46" fillId="0" borderId="9" xfId="0" applyFont="1" applyFill="1" applyBorder="1" applyAlignment="1" applyProtection="1">
      <alignment horizontal="center"/>
    </xf>
    <xf numFmtId="0" fontId="46" fillId="3" borderId="23" xfId="0" applyFont="1" applyFill="1" applyBorder="1" applyAlignment="1">
      <alignment horizontal="center"/>
    </xf>
    <xf numFmtId="0" fontId="46" fillId="4" borderId="23" xfId="0" applyFont="1" applyFill="1" applyBorder="1" applyAlignment="1">
      <alignment horizontal="center"/>
    </xf>
    <xf numFmtId="0" fontId="46" fillId="3" borderId="46" xfId="0" applyFont="1" applyFill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11" xfId="0" applyFont="1" applyFill="1" applyBorder="1" applyAlignment="1" applyProtection="1">
      <alignment horizontal="center"/>
    </xf>
    <xf numFmtId="0" fontId="98" fillId="0" borderId="11" xfId="0" applyFont="1" applyFill="1" applyBorder="1" applyAlignment="1">
      <alignment horizontal="left" wrapText="1"/>
    </xf>
    <xf numFmtId="0" fontId="98" fillId="0" borderId="9" xfId="0" applyFont="1" applyFill="1" applyBorder="1" applyAlignment="1">
      <alignment horizontal="left" wrapText="1"/>
    </xf>
    <xf numFmtId="0" fontId="99" fillId="0" borderId="2" xfId="0" applyFont="1" applyFill="1" applyBorder="1" applyAlignment="1">
      <alignment horizontal="left" wrapText="1"/>
    </xf>
    <xf numFmtId="0" fontId="98" fillId="0" borderId="2" xfId="0" applyFont="1" applyFill="1" applyBorder="1" applyAlignment="1">
      <alignment horizontal="left" wrapText="1"/>
    </xf>
    <xf numFmtId="0" fontId="98" fillId="0" borderId="0" xfId="0" applyFont="1" applyFill="1" applyAlignment="1">
      <alignment horizontal="left" wrapText="1"/>
    </xf>
    <xf numFmtId="0" fontId="98" fillId="0" borderId="1" xfId="0" applyFont="1" applyFill="1" applyBorder="1" applyAlignment="1">
      <alignment horizontal="left" wrapText="1"/>
    </xf>
    <xf numFmtId="0" fontId="98" fillId="0" borderId="10" xfId="0" applyFont="1" applyFill="1" applyBorder="1" applyAlignment="1">
      <alignment horizontal="left" wrapText="1"/>
    </xf>
    <xf numFmtId="0" fontId="100" fillId="0" borderId="9" xfId="0" applyFont="1" applyFill="1" applyBorder="1" applyAlignment="1">
      <alignment horizontal="left" wrapText="1"/>
    </xf>
    <xf numFmtId="0" fontId="100" fillId="0" borderId="14" xfId="0" applyFont="1" applyFill="1" applyBorder="1" applyAlignment="1">
      <alignment horizontal="left" wrapText="1"/>
    </xf>
    <xf numFmtId="0" fontId="100" fillId="0" borderId="0" xfId="0" applyFont="1" applyFill="1" applyBorder="1" applyAlignment="1">
      <alignment horizontal="left" wrapText="1"/>
    </xf>
    <xf numFmtId="0" fontId="100" fillId="0" borderId="1" xfId="0" applyFont="1" applyFill="1" applyBorder="1" applyAlignment="1">
      <alignment horizontal="left" wrapText="1"/>
    </xf>
    <xf numFmtId="0" fontId="99" fillId="0" borderId="14" xfId="0" applyFont="1" applyFill="1" applyBorder="1" applyAlignment="1">
      <alignment horizontal="left" wrapText="1"/>
    </xf>
    <xf numFmtId="0" fontId="99" fillId="0" borderId="1" xfId="0" applyFont="1" applyFill="1" applyBorder="1" applyAlignment="1">
      <alignment horizontal="left" wrapText="1"/>
    </xf>
    <xf numFmtId="16" fontId="99" fillId="0" borderId="9" xfId="0" applyNumberFormat="1" applyFont="1" applyFill="1" applyBorder="1" applyAlignment="1">
      <alignment horizontal="left" wrapText="1"/>
    </xf>
    <xf numFmtId="0" fontId="99" fillId="0" borderId="9" xfId="0" applyFont="1" applyFill="1" applyBorder="1" applyAlignment="1">
      <alignment horizontal="left" wrapText="1"/>
    </xf>
    <xf numFmtId="16" fontId="99" fillId="0" borderId="1" xfId="0" applyNumberFormat="1" applyFont="1" applyFill="1" applyBorder="1" applyAlignment="1">
      <alignment horizontal="left" wrapText="1"/>
    </xf>
    <xf numFmtId="16" fontId="99" fillId="0" borderId="11" xfId="0" applyNumberFormat="1" applyFont="1" applyFill="1" applyBorder="1" applyAlignment="1">
      <alignment horizontal="left" wrapText="1"/>
    </xf>
    <xf numFmtId="0" fontId="99" fillId="0" borderId="11" xfId="0" applyFont="1" applyFill="1" applyBorder="1" applyAlignment="1">
      <alignment horizontal="left" wrapText="1"/>
    </xf>
    <xf numFmtId="0" fontId="99" fillId="0" borderId="10" xfId="0" applyFont="1" applyFill="1" applyBorder="1" applyAlignment="1">
      <alignment horizontal="left" wrapText="1"/>
    </xf>
    <xf numFmtId="0" fontId="101" fillId="0" borderId="11" xfId="1" applyFont="1" applyFill="1" applyBorder="1" applyAlignment="1" applyProtection="1">
      <alignment horizontal="left" vertical="center" wrapText="1"/>
    </xf>
    <xf numFmtId="16" fontId="99" fillId="0" borderId="9" xfId="0" applyNumberFormat="1" applyFont="1" applyFill="1" applyBorder="1" applyAlignment="1" applyProtection="1">
      <alignment horizontal="left" wrapText="1"/>
    </xf>
    <xf numFmtId="0" fontId="98" fillId="0" borderId="23" xfId="0" applyFont="1" applyFill="1" applyBorder="1" applyAlignment="1">
      <alignment horizontal="left" wrapText="1"/>
    </xf>
    <xf numFmtId="0" fontId="98" fillId="0" borderId="38" xfId="0" applyFont="1" applyFill="1" applyBorder="1" applyAlignment="1">
      <alignment horizontal="left" wrapText="1"/>
    </xf>
    <xf numFmtId="0" fontId="99" fillId="0" borderId="9" xfId="0" applyFont="1" applyFill="1" applyBorder="1" applyAlignment="1" applyProtection="1">
      <alignment horizontal="left" wrapText="1"/>
    </xf>
    <xf numFmtId="16" fontId="99" fillId="0" borderId="11" xfId="0" applyNumberFormat="1" applyFont="1" applyFill="1" applyBorder="1" applyAlignment="1" applyProtection="1">
      <alignment horizontal="left" wrapText="1"/>
    </xf>
    <xf numFmtId="0" fontId="99" fillId="0" borderId="10" xfId="0" applyFont="1" applyFill="1" applyBorder="1" applyAlignment="1" applyProtection="1">
      <alignment horizontal="left" wrapText="1"/>
    </xf>
    <xf numFmtId="0" fontId="98" fillId="0" borderId="5" xfId="0" applyFont="1" applyFill="1" applyBorder="1" applyAlignment="1">
      <alignment horizontal="left" wrapText="1"/>
    </xf>
    <xf numFmtId="0" fontId="98" fillId="0" borderId="7" xfId="0" applyFont="1" applyFill="1" applyBorder="1" applyAlignment="1">
      <alignment horizontal="left" wrapText="1"/>
    </xf>
    <xf numFmtId="0" fontId="99" fillId="0" borderId="1" xfId="0" applyFont="1" applyFill="1" applyBorder="1" applyAlignment="1" applyProtection="1">
      <alignment horizontal="left" wrapText="1"/>
    </xf>
    <xf numFmtId="0" fontId="102" fillId="0" borderId="9" xfId="1" applyFont="1" applyFill="1" applyBorder="1" applyAlignment="1" applyProtection="1">
      <alignment horizontal="left" wrapText="1"/>
    </xf>
    <xf numFmtId="0" fontId="2" fillId="0" borderId="67" xfId="0" applyFont="1" applyFill="1" applyBorder="1" applyAlignment="1" applyProtection="1">
      <alignment horizontal="center"/>
    </xf>
    <xf numFmtId="168" fontId="2" fillId="0" borderId="67" xfId="0" applyNumberFormat="1" applyFont="1" applyFill="1" applyBorder="1" applyAlignment="1" applyProtection="1">
      <alignment horizontal="center"/>
    </xf>
    <xf numFmtId="0" fontId="0" fillId="0" borderId="67" xfId="0" applyBorder="1"/>
    <xf numFmtId="0" fontId="2" fillId="0" borderId="68" xfId="0" applyFont="1" applyFill="1" applyBorder="1" applyAlignment="1" applyProtection="1">
      <alignment horizontal="center"/>
    </xf>
    <xf numFmtId="168" fontId="2" fillId="0" borderId="68" xfId="0" applyNumberFormat="1" applyFont="1" applyFill="1" applyBorder="1" applyAlignment="1" applyProtection="1">
      <alignment horizontal="center"/>
    </xf>
    <xf numFmtId="0" fontId="6" fillId="0" borderId="53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8" xfId="0" applyFont="1" applyBorder="1"/>
    <xf numFmtId="0" fontId="2" fillId="0" borderId="13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center"/>
    </xf>
    <xf numFmtId="1" fontId="2" fillId="3" borderId="2" xfId="0" applyNumberFormat="1" applyFont="1" applyFill="1" applyBorder="1" applyAlignment="1" applyProtection="1">
      <alignment horizontal="center"/>
    </xf>
    <xf numFmtId="0" fontId="0" fillId="29" borderId="0" xfId="0" applyFill="1"/>
    <xf numFmtId="0" fontId="0" fillId="30" borderId="0" xfId="0" applyFill="1"/>
    <xf numFmtId="0" fontId="5" fillId="22" borderId="9" xfId="0" applyFont="1" applyFill="1" applyBorder="1" applyAlignment="1" applyProtection="1">
      <alignment horizontal="center"/>
    </xf>
    <xf numFmtId="0" fontId="5" fillId="22" borderId="11" xfId="0" applyFont="1" applyFill="1" applyBorder="1" applyAlignment="1" applyProtection="1">
      <alignment horizontal="center"/>
    </xf>
    <xf numFmtId="0" fontId="2" fillId="22" borderId="3" xfId="0" applyFont="1" applyFill="1" applyBorder="1" applyAlignment="1" applyProtection="1">
      <alignment horizontal="center"/>
    </xf>
    <xf numFmtId="0" fontId="5" fillId="22" borderId="45" xfId="0" applyFont="1" applyFill="1" applyBorder="1" applyAlignment="1" applyProtection="1">
      <alignment horizontal="center"/>
    </xf>
    <xf numFmtId="0" fontId="5" fillId="0" borderId="26" xfId="0" applyFont="1" applyFill="1" applyBorder="1" applyAlignment="1" applyProtection="1">
      <alignment horizontal="center" wrapText="1"/>
    </xf>
    <xf numFmtId="0" fontId="34" fillId="0" borderId="26" xfId="0" applyFont="1" applyFill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/>
    </xf>
    <xf numFmtId="1" fontId="2" fillId="3" borderId="36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/>
    </xf>
    <xf numFmtId="168" fontId="2" fillId="0" borderId="7" xfId="0" applyNumberFormat="1" applyFont="1" applyFill="1" applyBorder="1" applyAlignment="1" applyProtection="1">
      <alignment horizontal="center"/>
    </xf>
    <xf numFmtId="0" fontId="35" fillId="0" borderId="7" xfId="1" applyFont="1" applyFill="1" applyBorder="1" applyAlignment="1" applyProtection="1">
      <alignment horizontal="left" vertical="center" wrapText="1"/>
    </xf>
    <xf numFmtId="0" fontId="3" fillId="0" borderId="12" xfId="1" applyBorder="1" applyAlignment="1" applyProtection="1"/>
    <xf numFmtId="168" fontId="36" fillId="3" borderId="14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left"/>
    </xf>
    <xf numFmtId="0" fontId="2" fillId="31" borderId="23" xfId="0" applyFont="1" applyFill="1" applyBorder="1" applyAlignment="1">
      <alignment horizontal="center"/>
    </xf>
    <xf numFmtId="0" fontId="2" fillId="31" borderId="13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9" fillId="3" borderId="45" xfId="0" applyFont="1" applyFill="1" applyBorder="1" applyAlignment="1">
      <alignment horizontal="left"/>
    </xf>
    <xf numFmtId="0" fontId="7" fillId="3" borderId="45" xfId="0" applyFont="1" applyFill="1" applyBorder="1" applyAlignment="1">
      <alignment horizontal="left"/>
    </xf>
    <xf numFmtId="0" fontId="0" fillId="29" borderId="9" xfId="0" applyFill="1" applyBorder="1"/>
    <xf numFmtId="0" fontId="0" fillId="29" borderId="12" xfId="0" applyFill="1" applyBorder="1"/>
    <xf numFmtId="0" fontId="0" fillId="29" borderId="11" xfId="0" applyFill="1" applyBorder="1"/>
    <xf numFmtId="0" fontId="2" fillId="31" borderId="3" xfId="0" applyFont="1" applyFill="1" applyBorder="1" applyAlignment="1" applyProtection="1">
      <alignment horizontal="center"/>
    </xf>
    <xf numFmtId="0" fontId="0" fillId="30" borderId="9" xfId="0" applyFill="1" applyBorder="1"/>
    <xf numFmtId="0" fontId="2" fillId="31" borderId="12" xfId="0" applyFont="1" applyFill="1" applyBorder="1" applyAlignment="1" applyProtection="1">
      <alignment horizontal="center"/>
    </xf>
    <xf numFmtId="0" fontId="2" fillId="31" borderId="9" xfId="0" applyFont="1" applyFill="1" applyBorder="1" applyAlignment="1" applyProtection="1">
      <alignment horizontal="center"/>
    </xf>
    <xf numFmtId="0" fontId="10" fillId="4" borderId="9" xfId="0" applyFont="1" applyFill="1" applyBorder="1" applyAlignment="1" applyProtection="1">
      <alignment horizontal="left"/>
    </xf>
    <xf numFmtId="0" fontId="10" fillId="3" borderId="45" xfId="0" applyFont="1" applyFill="1" applyBorder="1" applyAlignment="1">
      <alignment horizontal="left"/>
    </xf>
    <xf numFmtId="0" fontId="6" fillId="4" borderId="12" xfId="0" applyFont="1" applyFill="1" applyBorder="1"/>
    <xf numFmtId="0" fontId="6" fillId="4" borderId="9" xfId="0" applyFont="1" applyFill="1" applyBorder="1"/>
    <xf numFmtId="0" fontId="6" fillId="4" borderId="9" xfId="0" applyFont="1" applyFill="1" applyBorder="1" applyAlignment="1">
      <alignment horizontal="left"/>
    </xf>
    <xf numFmtId="0" fontId="0" fillId="30" borderId="13" xfId="0" applyFill="1" applyBorder="1"/>
    <xf numFmtId="0" fontId="2" fillId="31" borderId="7" xfId="0" applyFont="1" applyFill="1" applyBorder="1" applyAlignment="1" applyProtection="1">
      <alignment horizontal="center"/>
    </xf>
    <xf numFmtId="0" fontId="44" fillId="4" borderId="9" xfId="0" applyFont="1" applyFill="1" applyBorder="1" applyAlignment="1" applyProtection="1">
      <alignment horizontal="left"/>
    </xf>
    <xf numFmtId="0" fontId="0" fillId="29" borderId="2" xfId="0" applyFill="1" applyBorder="1"/>
    <xf numFmtId="0" fontId="2" fillId="31" borderId="37" xfId="0" applyFont="1" applyFill="1" applyBorder="1" applyAlignment="1">
      <alignment horizontal="center"/>
    </xf>
    <xf numFmtId="0" fontId="0" fillId="29" borderId="13" xfId="0" applyFill="1" applyBorder="1"/>
    <xf numFmtId="0" fontId="6" fillId="29" borderId="0" xfId="0" applyFont="1" applyFill="1"/>
    <xf numFmtId="0" fontId="2" fillId="31" borderId="5" xfId="0" applyFont="1" applyFill="1" applyBorder="1" applyAlignment="1" applyProtection="1">
      <alignment horizontal="center"/>
    </xf>
    <xf numFmtId="17" fontId="0" fillId="0" borderId="0" xfId="0" applyNumberFormat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38" xfId="0" applyBorder="1"/>
    <xf numFmtId="165" fontId="2" fillId="4" borderId="68" xfId="0" applyNumberFormat="1" applyFont="1" applyFill="1" applyBorder="1" applyAlignment="1">
      <alignment horizontal="center"/>
    </xf>
    <xf numFmtId="0" fontId="7" fillId="3" borderId="59" xfId="0" applyFont="1" applyFill="1" applyBorder="1" applyAlignment="1">
      <alignment horizontal="left"/>
    </xf>
    <xf numFmtId="0" fontId="94" fillId="3" borderId="69" xfId="0" applyFont="1" applyFill="1" applyBorder="1" applyAlignment="1">
      <alignment horizontal="left"/>
    </xf>
    <xf numFmtId="0" fontId="2" fillId="3" borderId="64" xfId="0" applyFont="1" applyFill="1" applyBorder="1" applyAlignment="1">
      <alignment horizontal="center"/>
    </xf>
    <xf numFmtId="0" fontId="5" fillId="3" borderId="70" xfId="0" applyFont="1" applyFill="1" applyBorder="1" applyAlignment="1">
      <alignment horizontal="center"/>
    </xf>
    <xf numFmtId="165" fontId="2" fillId="0" borderId="70" xfId="0" applyNumberFormat="1" applyFont="1" applyFill="1" applyBorder="1" applyAlignment="1">
      <alignment horizontal="center"/>
    </xf>
    <xf numFmtId="14" fontId="2" fillId="3" borderId="70" xfId="0" applyNumberFormat="1" applyFont="1" applyFill="1" applyBorder="1" applyAlignment="1">
      <alignment horizontal="center"/>
    </xf>
    <xf numFmtId="0" fontId="95" fillId="0" borderId="9" xfId="1" applyFont="1" applyFill="1" applyBorder="1" applyAlignment="1" applyProtection="1">
      <alignment horizontal="left" vertical="center"/>
    </xf>
    <xf numFmtId="0" fontId="5" fillId="3" borderId="17" xfId="0" applyFont="1" applyFill="1" applyBorder="1" applyAlignment="1">
      <alignment horizontal="center"/>
    </xf>
    <xf numFmtId="14" fontId="2" fillId="3" borderId="37" xfId="0" applyNumberFormat="1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0" fontId="2" fillId="0" borderId="33" xfId="0" applyFont="1" applyBorder="1"/>
    <xf numFmtId="0" fontId="5" fillId="3" borderId="33" xfId="0" applyFont="1" applyFill="1" applyBorder="1" applyAlignment="1">
      <alignment horizontal="center"/>
    </xf>
    <xf numFmtId="165" fontId="2" fillId="0" borderId="33" xfId="0" applyNumberFormat="1" applyFont="1" applyFill="1" applyBorder="1" applyAlignment="1">
      <alignment horizontal="center"/>
    </xf>
    <xf numFmtId="14" fontId="2" fillId="3" borderId="33" xfId="0" applyNumberFormat="1" applyFont="1" applyFill="1" applyBorder="1" applyAlignment="1">
      <alignment horizontal="center"/>
    </xf>
    <xf numFmtId="0" fontId="94" fillId="3" borderId="33" xfId="0" applyFont="1" applyFill="1" applyBorder="1" applyAlignment="1">
      <alignment horizontal="left"/>
    </xf>
    <xf numFmtId="0" fontId="14" fillId="0" borderId="70" xfId="1" applyFont="1" applyBorder="1" applyAlignment="1" applyProtection="1"/>
    <xf numFmtId="0" fontId="96" fillId="3" borderId="70" xfId="0" applyFont="1" applyFill="1" applyBorder="1" applyAlignment="1">
      <alignment horizontal="left"/>
    </xf>
    <xf numFmtId="0" fontId="0" fillId="0" borderId="0" xfId="0" applyAlignment="1">
      <alignment horizontal="center"/>
    </xf>
    <xf numFmtId="168" fontId="2" fillId="0" borderId="39" xfId="0" applyNumberFormat="1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0" fontId="5" fillId="0" borderId="45" xfId="0" applyFont="1" applyFill="1" applyBorder="1" applyAlignment="1" applyProtection="1">
      <alignment horizontal="center"/>
    </xf>
    <xf numFmtId="0" fontId="0" fillId="0" borderId="2" xfId="0" applyBorder="1" applyAlignment="1">
      <alignment horizontal="left"/>
    </xf>
    <xf numFmtId="0" fontId="2" fillId="0" borderId="36" xfId="0" applyFont="1" applyBorder="1" applyAlignment="1"/>
    <xf numFmtId="0" fontId="2" fillId="0" borderId="56" xfId="0" applyFont="1" applyBorder="1" applyAlignment="1">
      <alignment horizontal="center"/>
    </xf>
    <xf numFmtId="168" fontId="2" fillId="0" borderId="73" xfId="0" applyNumberFormat="1" applyFont="1" applyFill="1" applyBorder="1" applyAlignment="1" applyProtection="1">
      <alignment horizontal="center"/>
    </xf>
    <xf numFmtId="0" fontId="2" fillId="0" borderId="61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10" fillId="0" borderId="75" xfId="0" applyFont="1" applyFill="1" applyBorder="1" applyAlignment="1" applyProtection="1">
      <alignment horizontal="left"/>
    </xf>
    <xf numFmtId="0" fontId="10" fillId="0" borderId="28" xfId="0" applyFont="1" applyFill="1" applyBorder="1" applyAlignment="1" applyProtection="1">
      <alignment horizontal="left"/>
    </xf>
    <xf numFmtId="0" fontId="10" fillId="0" borderId="41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14" fontId="2" fillId="0" borderId="2" xfId="0" applyNumberFormat="1" applyFont="1" applyFill="1" applyBorder="1" applyAlignment="1" applyProtection="1">
      <alignment horizontal="center"/>
    </xf>
    <xf numFmtId="14" fontId="0" fillId="0" borderId="27" xfId="0" applyNumberForma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14" fontId="0" fillId="0" borderId="69" xfId="0" applyNumberFormat="1" applyBorder="1" applyAlignment="1">
      <alignment horizontal="center"/>
    </xf>
    <xf numFmtId="14" fontId="0" fillId="0" borderId="45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74" xfId="0" applyNumberFormat="1" applyBorder="1" applyAlignment="1">
      <alignment horizontal="center"/>
    </xf>
    <xf numFmtId="168" fontId="5" fillId="3" borderId="2" xfId="0" applyNumberFormat="1" applyFont="1" applyFill="1" applyBorder="1" applyAlignment="1" applyProtection="1">
      <alignment horizontal="center"/>
    </xf>
    <xf numFmtId="168" fontId="5" fillId="3" borderId="9" xfId="0" applyNumberFormat="1" applyFont="1" applyFill="1" applyBorder="1" applyAlignment="1" applyProtection="1">
      <alignment horizontal="center"/>
    </xf>
    <xf numFmtId="168" fontId="5" fillId="3" borderId="12" xfId="0" applyNumberFormat="1" applyFont="1" applyFill="1" applyBorder="1" applyAlignment="1" applyProtection="1">
      <alignment horizontal="center"/>
    </xf>
    <xf numFmtId="168" fontId="5" fillId="3" borderId="15" xfId="0" applyNumberFormat="1" applyFont="1" applyFill="1" applyBorder="1" applyAlignment="1" applyProtection="1">
      <alignment horizontal="center"/>
    </xf>
    <xf numFmtId="168" fontId="2" fillId="3" borderId="4" xfId="0" applyNumberFormat="1" applyFont="1" applyFill="1" applyBorder="1" applyAlignment="1" applyProtection="1">
      <alignment horizontal="center"/>
    </xf>
    <xf numFmtId="168" fontId="2" fillId="3" borderId="2" xfId="0" applyNumberFormat="1" applyFont="1" applyFill="1" applyBorder="1" applyAlignment="1" applyProtection="1">
      <alignment horizontal="center"/>
    </xf>
    <xf numFmtId="168" fontId="2" fillId="3" borderId="1" xfId="0" applyNumberFormat="1" applyFont="1" applyFill="1" applyBorder="1" applyAlignment="1" applyProtection="1">
      <alignment horizontal="center"/>
    </xf>
    <xf numFmtId="1" fontId="2" fillId="3" borderId="2" xfId="0" applyNumberFormat="1" applyFont="1" applyFill="1" applyBorder="1" applyAlignment="1" applyProtection="1">
      <alignment horizontal="center"/>
    </xf>
    <xf numFmtId="0" fontId="2" fillId="31" borderId="63" xfId="0" applyFont="1" applyFill="1" applyBorder="1" applyAlignment="1">
      <alignment horizontal="center"/>
    </xf>
    <xf numFmtId="0" fontId="2" fillId="0" borderId="35" xfId="0" applyFont="1" applyBorder="1"/>
    <xf numFmtId="0" fontId="5" fillId="3" borderId="35" xfId="0" applyFont="1" applyFill="1" applyBorder="1" applyAlignment="1">
      <alignment horizontal="center"/>
    </xf>
    <xf numFmtId="165" fontId="2" fillId="4" borderId="35" xfId="0" applyNumberFormat="1" applyFont="1" applyFill="1" applyBorder="1" applyAlignment="1">
      <alignment horizontal="center"/>
    </xf>
    <xf numFmtId="14" fontId="2" fillId="3" borderId="35" xfId="0" applyNumberFormat="1" applyFont="1" applyFill="1" applyBorder="1" applyAlignment="1">
      <alignment horizontal="center"/>
    </xf>
    <xf numFmtId="0" fontId="7" fillId="3" borderId="34" xfId="0" applyFont="1" applyFill="1" applyBorder="1" applyAlignment="1">
      <alignment horizontal="left"/>
    </xf>
    <xf numFmtId="1" fontId="2" fillId="3" borderId="4" xfId="0" applyNumberFormat="1" applyFont="1" applyFill="1" applyBorder="1" applyAlignment="1" applyProtection="1">
      <alignment horizontal="center"/>
    </xf>
    <xf numFmtId="0" fontId="4" fillId="3" borderId="65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4" fillId="3" borderId="38" xfId="0" applyFont="1" applyFill="1" applyBorder="1" applyAlignment="1">
      <alignment horizontal="center"/>
    </xf>
    <xf numFmtId="14" fontId="2" fillId="21" borderId="10" xfId="0" applyNumberFormat="1" applyFont="1" applyFill="1" applyBorder="1" applyAlignment="1" applyProtection="1">
      <alignment horizontal="center"/>
    </xf>
    <xf numFmtId="0" fontId="103" fillId="0" borderId="0" xfId="0" applyFont="1"/>
    <xf numFmtId="0" fontId="2" fillId="0" borderId="13" xfId="0" applyFont="1" applyFill="1" applyBorder="1" applyAlignment="1" applyProtection="1">
      <alignment horizontal="center"/>
    </xf>
    <xf numFmtId="1" fontId="2" fillId="3" borderId="2" xfId="0" applyNumberFormat="1" applyFont="1" applyFill="1" applyBorder="1" applyAlignment="1" applyProtection="1">
      <alignment horizontal="center"/>
    </xf>
    <xf numFmtId="0" fontId="104" fillId="0" borderId="2" xfId="0" applyFont="1" applyBorder="1"/>
    <xf numFmtId="0" fontId="5" fillId="21" borderId="9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168" fontId="2" fillId="0" borderId="24" xfId="0" applyNumberFormat="1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14" fontId="0" fillId="0" borderId="9" xfId="0" applyNumberFormat="1" applyBorder="1" applyAlignment="1">
      <alignment horizontal="center"/>
    </xf>
    <xf numFmtId="0" fontId="2" fillId="0" borderId="16" xfId="0" applyFont="1" applyBorder="1" applyAlignment="1"/>
    <xf numFmtId="0" fontId="10" fillId="0" borderId="38" xfId="0" applyFont="1" applyFill="1" applyBorder="1" applyAlignment="1" applyProtection="1">
      <alignment horizontal="left"/>
    </xf>
    <xf numFmtId="14" fontId="0" fillId="0" borderId="24" xfId="0" applyNumberFormat="1" applyBorder="1"/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46" xfId="0" applyNumberFormat="1" applyFont="1" applyFill="1" applyBorder="1" applyAlignment="1" applyProtection="1">
      <alignment horizontal="center"/>
    </xf>
    <xf numFmtId="0" fontId="3" fillId="0" borderId="36" xfId="1" applyFill="1" applyBorder="1" applyAlignment="1" applyProtection="1">
      <alignment horizontal="left"/>
    </xf>
    <xf numFmtId="0" fontId="6" fillId="0" borderId="23" xfId="0" applyFont="1" applyFill="1" applyBorder="1" applyAlignment="1" applyProtection="1">
      <alignment horizontal="center"/>
    </xf>
    <xf numFmtId="0" fontId="2" fillId="0" borderId="24" xfId="0" applyFont="1" applyBorder="1" applyAlignment="1"/>
    <xf numFmtId="168" fontId="2" fillId="0" borderId="16" xfId="0" applyNumberFormat="1" applyFont="1" applyFill="1" applyBorder="1" applyAlignment="1" applyProtection="1">
      <alignment horizontal="center"/>
    </xf>
    <xf numFmtId="14" fontId="0" fillId="0" borderId="17" xfId="0" applyNumberFormat="1" applyBorder="1" applyAlignment="1">
      <alignment horizontal="center"/>
    </xf>
    <xf numFmtId="0" fontId="3" fillId="0" borderId="1" xfId="1" applyBorder="1" applyAlignment="1" applyProtection="1"/>
    <xf numFmtId="0" fontId="2" fillId="0" borderId="72" xfId="0" applyFont="1" applyFill="1" applyBorder="1" applyAlignment="1" applyProtection="1">
      <alignment horizontal="center"/>
    </xf>
    <xf numFmtId="0" fontId="6" fillId="0" borderId="76" xfId="0" applyFont="1" applyBorder="1" applyAlignment="1">
      <alignment horizontal="center"/>
    </xf>
    <xf numFmtId="0" fontId="6" fillId="0" borderId="39" xfId="0" applyFont="1" applyBorder="1"/>
    <xf numFmtId="14" fontId="0" fillId="0" borderId="72" xfId="0" applyNumberFormat="1" applyBorder="1" applyAlignment="1">
      <alignment horizontal="center"/>
    </xf>
    <xf numFmtId="0" fontId="0" fillId="0" borderId="40" xfId="0" applyBorder="1" applyAlignment="1">
      <alignment horizontal="left"/>
    </xf>
    <xf numFmtId="0" fontId="10" fillId="0" borderId="77" xfId="0" applyFont="1" applyFill="1" applyBorder="1" applyAlignment="1" applyProtection="1">
      <alignment horizontal="left"/>
    </xf>
    <xf numFmtId="0" fontId="2" fillId="0" borderId="56" xfId="0" applyFont="1" applyFill="1" applyBorder="1" applyAlignment="1" applyProtection="1">
      <alignment horizontal="center"/>
    </xf>
    <xf numFmtId="0" fontId="2" fillId="0" borderId="57" xfId="0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168" fontId="2" fillId="0" borderId="60" xfId="0" applyNumberFormat="1" applyFont="1" applyFill="1" applyBorder="1" applyAlignment="1" applyProtection="1">
      <alignment horizontal="center"/>
    </xf>
    <xf numFmtId="0" fontId="0" fillId="0" borderId="68" xfId="0" applyBorder="1"/>
    <xf numFmtId="0" fontId="5" fillId="0" borderId="69" xfId="0" applyFont="1" applyFill="1" applyBorder="1" applyAlignment="1" applyProtection="1">
      <alignment horizontal="center"/>
    </xf>
    <xf numFmtId="14" fontId="0" fillId="0" borderId="61" xfId="0" applyNumberFormat="1" applyBorder="1" applyAlignment="1">
      <alignment horizontal="center"/>
    </xf>
    <xf numFmtId="0" fontId="2" fillId="0" borderId="73" xfId="0" applyFont="1" applyBorder="1" applyAlignment="1"/>
    <xf numFmtId="0" fontId="10" fillId="0" borderId="52" xfId="0" applyFont="1" applyFill="1" applyBorder="1" applyAlignment="1" applyProtection="1">
      <alignment horizontal="left"/>
    </xf>
    <xf numFmtId="0" fontId="10" fillId="0" borderId="25" xfId="0" applyFont="1" applyFill="1" applyBorder="1" applyAlignment="1" applyProtection="1">
      <alignment horizontal="left"/>
    </xf>
    <xf numFmtId="0" fontId="5" fillId="0" borderId="74" xfId="0" applyFont="1" applyFill="1" applyBorder="1" applyAlignment="1" applyProtection="1">
      <alignment horizontal="center"/>
    </xf>
    <xf numFmtId="0" fontId="2" fillId="0" borderId="60" xfId="0" applyFont="1" applyBorder="1" applyAlignment="1"/>
    <xf numFmtId="0" fontId="10" fillId="0" borderId="59" xfId="0" applyFont="1" applyFill="1" applyBorder="1" applyAlignment="1" applyProtection="1">
      <alignment horizontal="left"/>
    </xf>
    <xf numFmtId="0" fontId="0" fillId="0" borderId="73" xfId="0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2" fillId="14" borderId="13" xfId="0" applyFont="1" applyFill="1" applyBorder="1" applyAlignment="1" applyProtection="1">
      <alignment horizontal="center"/>
    </xf>
    <xf numFmtId="0" fontId="2" fillId="14" borderId="2" xfId="0" applyFont="1" applyFill="1" applyBorder="1" applyAlignment="1" applyProtection="1">
      <alignment horizontal="center"/>
    </xf>
    <xf numFmtId="0" fontId="57" fillId="4" borderId="3" xfId="0" applyFont="1" applyFill="1" applyBorder="1" applyAlignment="1" applyProtection="1">
      <alignment horizontal="center" wrapText="1"/>
    </xf>
    <xf numFmtId="0" fontId="57" fillId="4" borderId="14" xfId="0" applyFont="1" applyFill="1" applyBorder="1" applyAlignment="1" applyProtection="1">
      <alignment horizontal="center" wrapText="1"/>
    </xf>
    <xf numFmtId="0" fontId="57" fillId="4" borderId="4" xfId="0" applyFont="1" applyFill="1" applyBorder="1" applyAlignment="1" applyProtection="1">
      <alignment horizontal="center" wrapText="1"/>
    </xf>
    <xf numFmtId="0" fontId="57" fillId="4" borderId="5" xfId="0" applyFont="1" applyFill="1" applyBorder="1" applyAlignment="1" applyProtection="1">
      <alignment horizontal="center" wrapText="1"/>
    </xf>
    <xf numFmtId="0" fontId="57" fillId="4" borderId="0" xfId="0" applyFont="1" applyFill="1" applyBorder="1" applyAlignment="1" applyProtection="1">
      <alignment horizontal="center" wrapText="1"/>
    </xf>
    <xf numFmtId="0" fontId="57" fillId="4" borderId="6" xfId="0" applyFont="1" applyFill="1" applyBorder="1" applyAlignment="1" applyProtection="1">
      <alignment horizontal="center" wrapText="1"/>
    </xf>
    <xf numFmtId="0" fontId="57" fillId="4" borderId="7" xfId="0" applyFont="1" applyFill="1" applyBorder="1" applyAlignment="1" applyProtection="1">
      <alignment horizontal="center" wrapText="1"/>
    </xf>
    <xf numFmtId="0" fontId="57" fillId="4" borderId="15" xfId="0" applyFont="1" applyFill="1" applyBorder="1" applyAlignment="1" applyProtection="1">
      <alignment horizontal="center" wrapText="1"/>
    </xf>
    <xf numFmtId="0" fontId="57" fillId="4" borderId="8" xfId="0" applyFont="1" applyFill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Alignment="1">
      <alignment horizontal="center"/>
    </xf>
    <xf numFmtId="0" fontId="57" fillId="0" borderId="62" xfId="0" applyFont="1" applyBorder="1" applyAlignment="1">
      <alignment horizontal="center"/>
    </xf>
    <xf numFmtId="0" fontId="57" fillId="0" borderId="6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54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16" fontId="6" fillId="0" borderId="63" xfId="0" applyNumberFormat="1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0" fontId="6" fillId="0" borderId="63" xfId="0" applyFont="1" applyBorder="1" applyAlignment="1">
      <alignment horizontal="center" wrapText="1"/>
    </xf>
    <xf numFmtId="0" fontId="57" fillId="0" borderId="3" xfId="0" applyFont="1" applyFill="1" applyBorder="1" applyAlignment="1" applyProtection="1">
      <alignment horizontal="center" wrapText="1"/>
    </xf>
    <xf numFmtId="0" fontId="57" fillId="0" borderId="14" xfId="0" applyFont="1" applyFill="1" applyBorder="1" applyAlignment="1" applyProtection="1">
      <alignment horizontal="center" wrapText="1"/>
    </xf>
    <xf numFmtId="0" fontId="57" fillId="0" borderId="4" xfId="0" applyFont="1" applyFill="1" applyBorder="1" applyAlignment="1" applyProtection="1">
      <alignment horizontal="center" wrapText="1"/>
    </xf>
    <xf numFmtId="0" fontId="57" fillId="0" borderId="5" xfId="0" applyFont="1" applyFill="1" applyBorder="1" applyAlignment="1" applyProtection="1">
      <alignment horizontal="center" wrapText="1"/>
    </xf>
    <xf numFmtId="0" fontId="57" fillId="0" borderId="0" xfId="0" applyFont="1" applyFill="1" applyBorder="1" applyAlignment="1" applyProtection="1">
      <alignment horizontal="center" wrapText="1"/>
    </xf>
    <xf numFmtId="0" fontId="57" fillId="0" borderId="6" xfId="0" applyFont="1" applyFill="1" applyBorder="1" applyAlignment="1" applyProtection="1">
      <alignment horizontal="center" wrapText="1"/>
    </xf>
    <xf numFmtId="0" fontId="57" fillId="0" borderId="7" xfId="0" applyFont="1" applyFill="1" applyBorder="1" applyAlignment="1" applyProtection="1">
      <alignment horizontal="center" wrapText="1"/>
    </xf>
    <xf numFmtId="0" fontId="57" fillId="0" borderId="15" xfId="0" applyFont="1" applyFill="1" applyBorder="1" applyAlignment="1" applyProtection="1">
      <alignment horizontal="center" wrapText="1"/>
    </xf>
    <xf numFmtId="0" fontId="57" fillId="0" borderId="8" xfId="0" applyFont="1" applyFill="1" applyBorder="1" applyAlignment="1" applyProtection="1">
      <alignment horizontal="center" wrapText="1"/>
    </xf>
    <xf numFmtId="1" fontId="2" fillId="3" borderId="13" xfId="0" applyNumberFormat="1" applyFont="1" applyFill="1" applyBorder="1" applyAlignment="1" applyProtection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1" fontId="2" fillId="3" borderId="2" xfId="0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</cellXfs>
  <cellStyles count="14">
    <cellStyle name="Currency 2" xfId="6"/>
    <cellStyle name="Hipervínculo 2" xfId="4"/>
    <cellStyle name="Hipervínculo 3" xfId="5"/>
    <cellStyle name="Hyperlink" xfId="1" builtinId="8"/>
    <cellStyle name="Hyperlink 2" xfId="3"/>
    <cellStyle name="Moneda 2" xfId="7"/>
    <cellStyle name="Normal" xfId="0" builtinId="0"/>
    <cellStyle name="Normal 2" xfId="8"/>
    <cellStyle name="Normal 3" xfId="11"/>
    <cellStyle name="Normal 4" xfId="2"/>
    <cellStyle name="Percent" xfId="13" builtinId="5"/>
    <cellStyle name="Percent 2" xfId="9"/>
    <cellStyle name="Porcentaje 2" xfId="10"/>
    <cellStyle name="Porcentaje 3" xfId="12"/>
  </cellStyles>
  <dxfs count="0"/>
  <tableStyles count="0" defaultTableStyle="TableStyleMedium2" defaultPivotStyle="PivotStyleLight16"/>
  <colors>
    <mruColors>
      <color rgb="FFFFCCFF"/>
      <color rgb="FFFFFF99"/>
      <color rgb="FFFF99FF"/>
      <color rgb="FFF7C853"/>
      <color rgb="FF00FF00"/>
      <color rgb="FF66FFFF"/>
      <color rgb="FFCCFF66"/>
      <color rgb="FFFF9900"/>
      <color rgb="FFF852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AR"/>
            </a:pPr>
            <a:r>
              <a:rPr lang="en-US"/>
              <a:t>curva de crecimiento pogonas en condiciones no ideales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063320750474554E-2"/>
          <c:y val="0.17923053551233045"/>
          <c:w val="0.89931170465306332"/>
          <c:h val="0.75067040668143925"/>
        </c:manualLayout>
      </c:layout>
      <c:scatterChart>
        <c:scatterStyle val="lineMarker"/>
        <c:varyColors val="0"/>
        <c:ser>
          <c:idx val="0"/>
          <c:order val="0"/>
          <c:tx>
            <c:v>curva de crecipiento pogonas en condiciones no ideales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29470508113998112"/>
                  <c:y val="-2.22272506242477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es-AR"/>
                  </a:pPr>
                  <a:endParaRPr lang="es-AR"/>
                </a:p>
              </c:txPr>
            </c:trendlineLbl>
          </c:trendline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957952"/>
        <c:axId val="142964224"/>
      </c:scatterChart>
      <c:valAx>
        <c:axId val="1429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AR"/>
            </a:pPr>
            <a:endParaRPr lang="es-AR"/>
          </a:p>
        </c:txPr>
        <c:crossAx val="142964224"/>
        <c:crosses val="autoZero"/>
        <c:crossBetween val="midCat"/>
      </c:valAx>
      <c:valAx>
        <c:axId val="142964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AR"/>
            </a:pPr>
            <a:endParaRPr lang="es-AR"/>
          </a:p>
        </c:txPr>
        <c:crossAx val="1429579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366770875222148"/>
          <c:y val="0.19889359487584779"/>
          <c:w val="0.32695282941362153"/>
          <c:h val="8.4409439519964352E-2"/>
        </c:manualLayout>
      </c:layout>
      <c:overlay val="0"/>
      <c:txPr>
        <a:bodyPr/>
        <a:lstStyle/>
        <a:p>
          <a:pPr>
            <a:defRPr lang="es-AR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1" l="1" r="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AR"/>
            </a:pPr>
            <a:r>
              <a:rPr lang="en-US"/>
              <a:t>curva de crecimiento pogonas en condiciones no ideales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063320750474554E-2"/>
          <c:y val="0.17923053551233045"/>
          <c:w val="0.89931170465306332"/>
          <c:h val="0.75067040668143925"/>
        </c:manualLayout>
      </c:layout>
      <c:scatterChart>
        <c:scatterStyle val="lineMarker"/>
        <c:varyColors val="0"/>
        <c:ser>
          <c:idx val="0"/>
          <c:order val="0"/>
          <c:tx>
            <c:v>curva de crecipiento pogonas en condiciones no ideales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29470508113998112"/>
                  <c:y val="-2.22272506242477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es-AR"/>
                  </a:pPr>
                  <a:endParaRPr lang="es-AR"/>
                </a:p>
              </c:txPr>
            </c:trendlineLbl>
          </c:trendline>
          <c:xVal>
            <c:numRef>
              <c:f>'en venta (2)'!#REF!</c:f>
            </c:numRef>
          </c:xVal>
          <c:yVal>
            <c:numRef>
              <c:f>'pesos(grs)'!$I$92:$I$118</c:f>
              <c:numCache>
                <c:formatCode>General</c:formatCode>
                <c:ptCount val="27"/>
                <c:pt idx="0">
                  <c:v>156</c:v>
                </c:pt>
                <c:pt idx="1">
                  <c:v>77</c:v>
                </c:pt>
                <c:pt idx="2">
                  <c:v>230</c:v>
                </c:pt>
                <c:pt idx="3">
                  <c:v>258</c:v>
                </c:pt>
                <c:pt idx="4">
                  <c:v>174</c:v>
                </c:pt>
                <c:pt idx="5">
                  <c:v>281</c:v>
                </c:pt>
                <c:pt idx="6">
                  <c:v>265</c:v>
                </c:pt>
                <c:pt idx="7">
                  <c:v>259</c:v>
                </c:pt>
                <c:pt idx="8">
                  <c:v>195</c:v>
                </c:pt>
                <c:pt idx="9">
                  <c:v>328</c:v>
                </c:pt>
                <c:pt idx="10">
                  <c:v>252</c:v>
                </c:pt>
                <c:pt idx="11">
                  <c:v>218</c:v>
                </c:pt>
                <c:pt idx="12">
                  <c:v>160</c:v>
                </c:pt>
                <c:pt idx="13">
                  <c:v>203</c:v>
                </c:pt>
                <c:pt idx="14">
                  <c:v>234</c:v>
                </c:pt>
                <c:pt idx="15">
                  <c:v>300</c:v>
                </c:pt>
                <c:pt idx="16">
                  <c:v>415</c:v>
                </c:pt>
                <c:pt idx="17">
                  <c:v>317</c:v>
                </c:pt>
                <c:pt idx="18">
                  <c:v>316</c:v>
                </c:pt>
                <c:pt idx="19">
                  <c:v>454</c:v>
                </c:pt>
                <c:pt idx="20">
                  <c:v>423</c:v>
                </c:pt>
                <c:pt idx="21">
                  <c:v>386</c:v>
                </c:pt>
                <c:pt idx="22">
                  <c:v>364</c:v>
                </c:pt>
                <c:pt idx="23">
                  <c:v>466</c:v>
                </c:pt>
                <c:pt idx="24">
                  <c:v>585</c:v>
                </c:pt>
                <c:pt idx="25">
                  <c:v>418</c:v>
                </c:pt>
                <c:pt idx="26">
                  <c:v>475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91168"/>
        <c:axId val="144405248"/>
      </c:scatterChart>
      <c:valAx>
        <c:axId val="14439116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s-AR"/>
            </a:pPr>
            <a:endParaRPr lang="es-AR"/>
          </a:p>
        </c:txPr>
        <c:crossAx val="144405248"/>
        <c:crosses val="autoZero"/>
        <c:crossBetween val="midCat"/>
      </c:valAx>
      <c:valAx>
        <c:axId val="14440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AR"/>
            </a:pPr>
            <a:endParaRPr lang="es-AR"/>
          </a:p>
        </c:txPr>
        <c:crossAx val="1443911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366770875222148"/>
          <c:y val="0.19889359487584779"/>
          <c:w val="0.32695282941362153"/>
          <c:h val="8.4409439519964352E-2"/>
        </c:manualLayout>
      </c:layout>
      <c:overlay val="0"/>
      <c:txPr>
        <a:bodyPr/>
        <a:lstStyle/>
        <a:p>
          <a:pPr>
            <a:defRPr lang="es-AR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1" l="1" r="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'ESTADISTICAS GECKOS'!$K$3:$K$93</c:f>
              <c:numCache>
                <c:formatCode>General</c:formatCode>
                <c:ptCount val="91"/>
                <c:pt idx="0">
                  <c:v>32.93333333333333</c:v>
                </c:pt>
                <c:pt idx="2">
                  <c:v>34.833333333333336</c:v>
                </c:pt>
                <c:pt idx="3">
                  <c:v>28.366666666666667</c:v>
                </c:pt>
                <c:pt idx="4">
                  <c:v>28.466666666666665</c:v>
                </c:pt>
                <c:pt idx="5">
                  <c:v>28.8</c:v>
                </c:pt>
                <c:pt idx="6">
                  <c:v>23.666666666666668</c:v>
                </c:pt>
                <c:pt idx="7">
                  <c:v>25.1</c:v>
                </c:pt>
                <c:pt idx="8">
                  <c:v>21.466666666666665</c:v>
                </c:pt>
                <c:pt idx="9">
                  <c:v>28.7</c:v>
                </c:pt>
                <c:pt idx="10">
                  <c:v>28.366666666666667</c:v>
                </c:pt>
                <c:pt idx="11">
                  <c:v>20.466666666666665</c:v>
                </c:pt>
                <c:pt idx="12">
                  <c:v>22.033333333333335</c:v>
                </c:pt>
                <c:pt idx="13">
                  <c:v>22.133333333333333</c:v>
                </c:pt>
                <c:pt idx="14">
                  <c:v>22.466666666666665</c:v>
                </c:pt>
                <c:pt idx="15">
                  <c:v>31.766666666666666</c:v>
                </c:pt>
                <c:pt idx="16">
                  <c:v>31.233333333333334</c:v>
                </c:pt>
                <c:pt idx="17">
                  <c:v>20.366666666666667</c:v>
                </c:pt>
                <c:pt idx="18">
                  <c:v>29.133333333333333</c:v>
                </c:pt>
                <c:pt idx="19">
                  <c:v>27.666666666666668</c:v>
                </c:pt>
                <c:pt idx="20">
                  <c:v>34.033333333333331</c:v>
                </c:pt>
                <c:pt idx="21">
                  <c:v>22.2</c:v>
                </c:pt>
                <c:pt idx="22">
                  <c:v>25.566666666666666</c:v>
                </c:pt>
                <c:pt idx="23">
                  <c:v>59.5</c:v>
                </c:pt>
                <c:pt idx="24">
                  <c:v>22.233333333333334</c:v>
                </c:pt>
                <c:pt idx="25">
                  <c:v>18.766666666666666</c:v>
                </c:pt>
                <c:pt idx="26">
                  <c:v>18.766666666666666</c:v>
                </c:pt>
                <c:pt idx="27">
                  <c:v>19.033333333333335</c:v>
                </c:pt>
                <c:pt idx="28">
                  <c:v>19.5</c:v>
                </c:pt>
                <c:pt idx="29">
                  <c:v>8.7666666666666675</c:v>
                </c:pt>
                <c:pt idx="30">
                  <c:v>8.6333333333333329</c:v>
                </c:pt>
                <c:pt idx="31">
                  <c:v>8.6333333333333329</c:v>
                </c:pt>
                <c:pt idx="32">
                  <c:v>7.3</c:v>
                </c:pt>
                <c:pt idx="33">
                  <c:v>7.3</c:v>
                </c:pt>
                <c:pt idx="34">
                  <c:v>7.666666666666667</c:v>
                </c:pt>
                <c:pt idx="35">
                  <c:v>7.0333333333333332</c:v>
                </c:pt>
                <c:pt idx="36">
                  <c:v>8.1666666666666661</c:v>
                </c:pt>
                <c:pt idx="37">
                  <c:v>21.133333333333333</c:v>
                </c:pt>
                <c:pt idx="38">
                  <c:v>20.833333333333332</c:v>
                </c:pt>
                <c:pt idx="42">
                  <c:v>41.56666666666667</c:v>
                </c:pt>
                <c:pt idx="43">
                  <c:v>38.333333333333336</c:v>
                </c:pt>
                <c:pt idx="44">
                  <c:v>43.466666666666669</c:v>
                </c:pt>
                <c:pt idx="45">
                  <c:v>37</c:v>
                </c:pt>
                <c:pt idx="46">
                  <c:v>37.1</c:v>
                </c:pt>
                <c:pt idx="47">
                  <c:v>37.43333333333333</c:v>
                </c:pt>
                <c:pt idx="48">
                  <c:v>32.299999999999997</c:v>
                </c:pt>
                <c:pt idx="49">
                  <c:v>33.733333333333334</c:v>
                </c:pt>
                <c:pt idx="50">
                  <c:v>30.1</c:v>
                </c:pt>
                <c:pt idx="51">
                  <c:v>37.333333333333336</c:v>
                </c:pt>
                <c:pt idx="52">
                  <c:v>37</c:v>
                </c:pt>
                <c:pt idx="53">
                  <c:v>29.1</c:v>
                </c:pt>
                <c:pt idx="54">
                  <c:v>30.666666666666668</c:v>
                </c:pt>
                <c:pt idx="55">
                  <c:v>30.766666666666666</c:v>
                </c:pt>
                <c:pt idx="56">
                  <c:v>31.1</c:v>
                </c:pt>
                <c:pt idx="57">
                  <c:v>40.4</c:v>
                </c:pt>
                <c:pt idx="58">
                  <c:v>39.866666666666667</c:v>
                </c:pt>
                <c:pt idx="59">
                  <c:v>29</c:v>
                </c:pt>
                <c:pt idx="60">
                  <c:v>37.766666666666666</c:v>
                </c:pt>
                <c:pt idx="61">
                  <c:v>36.299999999999997</c:v>
                </c:pt>
                <c:pt idx="62">
                  <c:v>42.666666666666664</c:v>
                </c:pt>
                <c:pt idx="63">
                  <c:v>30.833333333333332</c:v>
                </c:pt>
                <c:pt idx="64">
                  <c:v>34.200000000000003</c:v>
                </c:pt>
                <c:pt idx="65">
                  <c:v>68.13333333333334</c:v>
                </c:pt>
                <c:pt idx="66">
                  <c:v>30.866666666666667</c:v>
                </c:pt>
                <c:pt idx="67">
                  <c:v>27.4</c:v>
                </c:pt>
                <c:pt idx="68">
                  <c:v>15.4</c:v>
                </c:pt>
                <c:pt idx="69">
                  <c:v>27.666666666666668</c:v>
                </c:pt>
                <c:pt idx="70">
                  <c:v>28.133333333333333</c:v>
                </c:pt>
                <c:pt idx="71">
                  <c:v>17.399999999999999</c:v>
                </c:pt>
                <c:pt idx="72">
                  <c:v>17.266666666666666</c:v>
                </c:pt>
                <c:pt idx="73">
                  <c:v>17.266666666666666</c:v>
                </c:pt>
                <c:pt idx="74">
                  <c:v>15.933333333333334</c:v>
                </c:pt>
                <c:pt idx="75">
                  <c:v>15.933333333333334</c:v>
                </c:pt>
                <c:pt idx="76">
                  <c:v>16.3</c:v>
                </c:pt>
                <c:pt idx="77">
                  <c:v>15.666666666666666</c:v>
                </c:pt>
                <c:pt idx="78">
                  <c:v>16.8</c:v>
                </c:pt>
                <c:pt idx="79">
                  <c:v>29.766666666666666</c:v>
                </c:pt>
                <c:pt idx="80">
                  <c:v>29.466666666666665</c:v>
                </c:pt>
                <c:pt idx="81">
                  <c:v>18.333333333333332</c:v>
                </c:pt>
                <c:pt idx="82">
                  <c:v>19.100000000000001</c:v>
                </c:pt>
                <c:pt idx="83">
                  <c:v>20.133333333333333</c:v>
                </c:pt>
                <c:pt idx="84">
                  <c:v>22.1</c:v>
                </c:pt>
                <c:pt idx="85">
                  <c:v>15.766666666666667</c:v>
                </c:pt>
                <c:pt idx="86">
                  <c:v>8.2333333333333325</c:v>
                </c:pt>
                <c:pt idx="87">
                  <c:v>4.666666666666667</c:v>
                </c:pt>
                <c:pt idx="88">
                  <c:v>4.666666666666667</c:v>
                </c:pt>
                <c:pt idx="89">
                  <c:v>29.433333333333334</c:v>
                </c:pt>
                <c:pt idx="90">
                  <c:v>28.4</c:v>
                </c:pt>
              </c:numCache>
            </c:numRef>
          </c:xVal>
          <c:yVal>
            <c:numRef>
              <c:f>'ESTADISTICAS GECKOS'!$L$3:$L$93</c:f>
              <c:numCache>
                <c:formatCode>General</c:formatCode>
                <c:ptCount val="91"/>
                <c:pt idx="0">
                  <c:v>61</c:v>
                </c:pt>
                <c:pt idx="2">
                  <c:v>51</c:v>
                </c:pt>
                <c:pt idx="3">
                  <c:v>69.5</c:v>
                </c:pt>
                <c:pt idx="4">
                  <c:v>82.5</c:v>
                </c:pt>
                <c:pt idx="5">
                  <c:v>53.333333333333336</c:v>
                </c:pt>
                <c:pt idx="6">
                  <c:v>45</c:v>
                </c:pt>
                <c:pt idx="7">
                  <c:v>54</c:v>
                </c:pt>
                <c:pt idx="8">
                  <c:v>57.666666666666664</c:v>
                </c:pt>
                <c:pt idx="9">
                  <c:v>78.666666666666671</c:v>
                </c:pt>
                <c:pt idx="10">
                  <c:v>84.333333333333329</c:v>
                </c:pt>
                <c:pt idx="11">
                  <c:v>66</c:v>
                </c:pt>
                <c:pt idx="12">
                  <c:v>49.333333333333336</c:v>
                </c:pt>
                <c:pt idx="13">
                  <c:v>64</c:v>
                </c:pt>
                <c:pt idx="14">
                  <c:v>76.333333333333329</c:v>
                </c:pt>
                <c:pt idx="15">
                  <c:v>85.333333333333329</c:v>
                </c:pt>
                <c:pt idx="16">
                  <c:v>62.333333333333336</c:v>
                </c:pt>
                <c:pt idx="17">
                  <c:v>53</c:v>
                </c:pt>
                <c:pt idx="18">
                  <c:v>80.5</c:v>
                </c:pt>
                <c:pt idx="19">
                  <c:v>47</c:v>
                </c:pt>
                <c:pt idx="20">
                  <c:v>81.333333333333329</c:v>
                </c:pt>
                <c:pt idx="21">
                  <c:v>72.666666666666671</c:v>
                </c:pt>
                <c:pt idx="22">
                  <c:v>74.333333333333329</c:v>
                </c:pt>
                <c:pt idx="23">
                  <c:v>100</c:v>
                </c:pt>
                <c:pt idx="24">
                  <c:v>84.666666666666671</c:v>
                </c:pt>
                <c:pt idx="26">
                  <c:v>67</c:v>
                </c:pt>
                <c:pt idx="27">
                  <c:v>72.333333333333329</c:v>
                </c:pt>
                <c:pt idx="28">
                  <c:v>70.666666666666671</c:v>
                </c:pt>
                <c:pt idx="29">
                  <c:v>46.786127167630056</c:v>
                </c:pt>
                <c:pt idx="30">
                  <c:v>49.251479289940832</c:v>
                </c:pt>
                <c:pt idx="31">
                  <c:v>27.008875739644971</c:v>
                </c:pt>
                <c:pt idx="32">
                  <c:v>29.901162790697676</c:v>
                </c:pt>
                <c:pt idx="33">
                  <c:v>33.133720930232556</c:v>
                </c:pt>
                <c:pt idx="34">
                  <c:v>0</c:v>
                </c:pt>
                <c:pt idx="35">
                  <c:v>27.607438016528924</c:v>
                </c:pt>
                <c:pt idx="36">
                  <c:v>30.338709677419356</c:v>
                </c:pt>
                <c:pt idx="37">
                  <c:v>83.5</c:v>
                </c:pt>
                <c:pt idx="38">
                  <c:v>69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'ESTADISTICAS GECKOS'!$K$3:$K$93</c:f>
              <c:numCache>
                <c:formatCode>General</c:formatCode>
                <c:ptCount val="91"/>
                <c:pt idx="0">
                  <c:v>32.93333333333333</c:v>
                </c:pt>
                <c:pt idx="2">
                  <c:v>34.833333333333336</c:v>
                </c:pt>
                <c:pt idx="3">
                  <c:v>28.366666666666667</c:v>
                </c:pt>
                <c:pt idx="4">
                  <c:v>28.466666666666665</c:v>
                </c:pt>
                <c:pt idx="5">
                  <c:v>28.8</c:v>
                </c:pt>
                <c:pt idx="6">
                  <c:v>23.666666666666668</c:v>
                </c:pt>
                <c:pt idx="7">
                  <c:v>25.1</c:v>
                </c:pt>
                <c:pt idx="8">
                  <c:v>21.466666666666665</c:v>
                </c:pt>
                <c:pt idx="9">
                  <c:v>28.7</c:v>
                </c:pt>
                <c:pt idx="10">
                  <c:v>28.366666666666667</c:v>
                </c:pt>
                <c:pt idx="11">
                  <c:v>20.466666666666665</c:v>
                </c:pt>
                <c:pt idx="12">
                  <c:v>22.033333333333335</c:v>
                </c:pt>
                <c:pt idx="13">
                  <c:v>22.133333333333333</c:v>
                </c:pt>
                <c:pt idx="14">
                  <c:v>22.466666666666665</c:v>
                </c:pt>
                <c:pt idx="15">
                  <c:v>31.766666666666666</c:v>
                </c:pt>
                <c:pt idx="16">
                  <c:v>31.233333333333334</c:v>
                </c:pt>
                <c:pt idx="17">
                  <c:v>20.366666666666667</c:v>
                </c:pt>
                <c:pt idx="18">
                  <c:v>29.133333333333333</c:v>
                </c:pt>
                <c:pt idx="19">
                  <c:v>27.666666666666668</c:v>
                </c:pt>
                <c:pt idx="20">
                  <c:v>34.033333333333331</c:v>
                </c:pt>
                <c:pt idx="21">
                  <c:v>22.2</c:v>
                </c:pt>
                <c:pt idx="22">
                  <c:v>25.566666666666666</c:v>
                </c:pt>
                <c:pt idx="23">
                  <c:v>59.5</c:v>
                </c:pt>
                <c:pt idx="24">
                  <c:v>22.233333333333334</c:v>
                </c:pt>
                <c:pt idx="25">
                  <c:v>18.766666666666666</c:v>
                </c:pt>
                <c:pt idx="26">
                  <c:v>18.766666666666666</c:v>
                </c:pt>
                <c:pt idx="27">
                  <c:v>19.033333333333335</c:v>
                </c:pt>
                <c:pt idx="28">
                  <c:v>19.5</c:v>
                </c:pt>
                <c:pt idx="29">
                  <c:v>8.7666666666666675</c:v>
                </c:pt>
                <c:pt idx="30">
                  <c:v>8.6333333333333329</c:v>
                </c:pt>
                <c:pt idx="31">
                  <c:v>8.6333333333333329</c:v>
                </c:pt>
                <c:pt idx="32">
                  <c:v>7.3</c:v>
                </c:pt>
                <c:pt idx="33">
                  <c:v>7.3</c:v>
                </c:pt>
                <c:pt idx="34">
                  <c:v>7.666666666666667</c:v>
                </c:pt>
                <c:pt idx="35">
                  <c:v>7.0333333333333332</c:v>
                </c:pt>
                <c:pt idx="36">
                  <c:v>8.1666666666666661</c:v>
                </c:pt>
                <c:pt idx="37">
                  <c:v>21.133333333333333</c:v>
                </c:pt>
                <c:pt idx="38">
                  <c:v>20.833333333333332</c:v>
                </c:pt>
                <c:pt idx="42">
                  <c:v>41.56666666666667</c:v>
                </c:pt>
                <c:pt idx="43">
                  <c:v>38.333333333333336</c:v>
                </c:pt>
                <c:pt idx="44">
                  <c:v>43.466666666666669</c:v>
                </c:pt>
                <c:pt idx="45">
                  <c:v>37</c:v>
                </c:pt>
                <c:pt idx="46">
                  <c:v>37.1</c:v>
                </c:pt>
                <c:pt idx="47">
                  <c:v>37.43333333333333</c:v>
                </c:pt>
                <c:pt idx="48">
                  <c:v>32.299999999999997</c:v>
                </c:pt>
                <c:pt idx="49">
                  <c:v>33.733333333333334</c:v>
                </c:pt>
                <c:pt idx="50">
                  <c:v>30.1</c:v>
                </c:pt>
                <c:pt idx="51">
                  <c:v>37.333333333333336</c:v>
                </c:pt>
                <c:pt idx="52">
                  <c:v>37</c:v>
                </c:pt>
                <c:pt idx="53">
                  <c:v>29.1</c:v>
                </c:pt>
                <c:pt idx="54">
                  <c:v>30.666666666666668</c:v>
                </c:pt>
                <c:pt idx="55">
                  <c:v>30.766666666666666</c:v>
                </c:pt>
                <c:pt idx="56">
                  <c:v>31.1</c:v>
                </c:pt>
                <c:pt idx="57">
                  <c:v>40.4</c:v>
                </c:pt>
                <c:pt idx="58">
                  <c:v>39.866666666666667</c:v>
                </c:pt>
                <c:pt idx="59">
                  <c:v>29</c:v>
                </c:pt>
                <c:pt idx="60">
                  <c:v>37.766666666666666</c:v>
                </c:pt>
                <c:pt idx="61">
                  <c:v>36.299999999999997</c:v>
                </c:pt>
                <c:pt idx="62">
                  <c:v>42.666666666666664</c:v>
                </c:pt>
                <c:pt idx="63">
                  <c:v>30.833333333333332</c:v>
                </c:pt>
                <c:pt idx="64">
                  <c:v>34.200000000000003</c:v>
                </c:pt>
                <c:pt idx="65">
                  <c:v>68.13333333333334</c:v>
                </c:pt>
                <c:pt idx="66">
                  <c:v>30.866666666666667</c:v>
                </c:pt>
                <c:pt idx="67">
                  <c:v>27.4</c:v>
                </c:pt>
                <c:pt idx="68">
                  <c:v>15.4</c:v>
                </c:pt>
                <c:pt idx="69">
                  <c:v>27.666666666666668</c:v>
                </c:pt>
                <c:pt idx="70">
                  <c:v>28.133333333333333</c:v>
                </c:pt>
                <c:pt idx="71">
                  <c:v>17.399999999999999</c:v>
                </c:pt>
                <c:pt idx="72">
                  <c:v>17.266666666666666</c:v>
                </c:pt>
                <c:pt idx="73">
                  <c:v>17.266666666666666</c:v>
                </c:pt>
                <c:pt idx="74">
                  <c:v>15.933333333333334</c:v>
                </c:pt>
                <c:pt idx="75">
                  <c:v>15.933333333333334</c:v>
                </c:pt>
                <c:pt idx="76">
                  <c:v>16.3</c:v>
                </c:pt>
                <c:pt idx="77">
                  <c:v>15.666666666666666</c:v>
                </c:pt>
                <c:pt idx="78">
                  <c:v>16.8</c:v>
                </c:pt>
                <c:pt idx="79">
                  <c:v>29.766666666666666</c:v>
                </c:pt>
                <c:pt idx="80">
                  <c:v>29.466666666666665</c:v>
                </c:pt>
                <c:pt idx="81">
                  <c:v>18.333333333333332</c:v>
                </c:pt>
                <c:pt idx="82">
                  <c:v>19.100000000000001</c:v>
                </c:pt>
                <c:pt idx="83">
                  <c:v>20.133333333333333</c:v>
                </c:pt>
                <c:pt idx="84">
                  <c:v>22.1</c:v>
                </c:pt>
                <c:pt idx="85">
                  <c:v>15.766666666666667</c:v>
                </c:pt>
                <c:pt idx="86">
                  <c:v>8.2333333333333325</c:v>
                </c:pt>
                <c:pt idx="87">
                  <c:v>4.666666666666667</c:v>
                </c:pt>
                <c:pt idx="88">
                  <c:v>4.666666666666667</c:v>
                </c:pt>
                <c:pt idx="89">
                  <c:v>29.433333333333334</c:v>
                </c:pt>
                <c:pt idx="90">
                  <c:v>28.4</c:v>
                </c:pt>
              </c:numCache>
            </c:numRef>
          </c:xVal>
          <c:yVal>
            <c:numRef>
              <c:f>'ESTADISTICAS GECKOS'!$M$3:$M$93</c:f>
              <c:numCache>
                <c:formatCode>General</c:formatCode>
                <c:ptCount val="91"/>
                <c:pt idx="42">
                  <c:v>87</c:v>
                </c:pt>
                <c:pt idx="43">
                  <c:v>72</c:v>
                </c:pt>
                <c:pt idx="44">
                  <c:v>58</c:v>
                </c:pt>
                <c:pt idx="45">
                  <c:v>100</c:v>
                </c:pt>
                <c:pt idx="46">
                  <c:v>95</c:v>
                </c:pt>
                <c:pt idx="47">
                  <c:v>75</c:v>
                </c:pt>
                <c:pt idx="48">
                  <c:v>56</c:v>
                </c:pt>
                <c:pt idx="49">
                  <c:v>66</c:v>
                </c:pt>
                <c:pt idx="50">
                  <c:v>76</c:v>
                </c:pt>
                <c:pt idx="51">
                  <c:v>109</c:v>
                </c:pt>
                <c:pt idx="52">
                  <c:v>95</c:v>
                </c:pt>
                <c:pt idx="53">
                  <c:v>91</c:v>
                </c:pt>
                <c:pt idx="54">
                  <c:v>72</c:v>
                </c:pt>
                <c:pt idx="55">
                  <c:v>93</c:v>
                </c:pt>
                <c:pt idx="56">
                  <c:v>107</c:v>
                </c:pt>
                <c:pt idx="57">
                  <c:v>107</c:v>
                </c:pt>
                <c:pt idx="58">
                  <c:v>76</c:v>
                </c:pt>
                <c:pt idx="59">
                  <c:v>51</c:v>
                </c:pt>
                <c:pt idx="60">
                  <c:v>96</c:v>
                </c:pt>
                <c:pt idx="61">
                  <c:v>74</c:v>
                </c:pt>
                <c:pt idx="62">
                  <c:v>91</c:v>
                </c:pt>
                <c:pt idx="63">
                  <c:v>95</c:v>
                </c:pt>
                <c:pt idx="64">
                  <c:v>95</c:v>
                </c:pt>
                <c:pt idx="65">
                  <c:v>111</c:v>
                </c:pt>
                <c:pt idx="66">
                  <c:v>106</c:v>
                </c:pt>
                <c:pt idx="67">
                  <c:v>98</c:v>
                </c:pt>
                <c:pt idx="68">
                  <c:v>107</c:v>
                </c:pt>
                <c:pt idx="69">
                  <c:v>99</c:v>
                </c:pt>
                <c:pt idx="70">
                  <c:v>88</c:v>
                </c:pt>
                <c:pt idx="71">
                  <c:v>89</c:v>
                </c:pt>
                <c:pt idx="72">
                  <c:v>96</c:v>
                </c:pt>
                <c:pt idx="73">
                  <c:v>65</c:v>
                </c:pt>
                <c:pt idx="74">
                  <c:v>65</c:v>
                </c:pt>
                <c:pt idx="75">
                  <c:v>71</c:v>
                </c:pt>
                <c:pt idx="76">
                  <c:v>84</c:v>
                </c:pt>
                <c:pt idx="77">
                  <c:v>44</c:v>
                </c:pt>
                <c:pt idx="78">
                  <c:v>67</c:v>
                </c:pt>
                <c:pt idx="79">
                  <c:v>107</c:v>
                </c:pt>
                <c:pt idx="80">
                  <c:v>85</c:v>
                </c:pt>
                <c:pt idx="81">
                  <c:v>92</c:v>
                </c:pt>
                <c:pt idx="82">
                  <c:v>72</c:v>
                </c:pt>
                <c:pt idx="83">
                  <c:v>97</c:v>
                </c:pt>
                <c:pt idx="84">
                  <c:v>56</c:v>
                </c:pt>
                <c:pt idx="85">
                  <c:v>50</c:v>
                </c:pt>
                <c:pt idx="86">
                  <c:v>38</c:v>
                </c:pt>
                <c:pt idx="87">
                  <c:v>37</c:v>
                </c:pt>
                <c:pt idx="88">
                  <c:v>38</c:v>
                </c:pt>
                <c:pt idx="89">
                  <c:v>135</c:v>
                </c:pt>
                <c:pt idx="90">
                  <c:v>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827136"/>
        <c:axId val="144828672"/>
      </c:scatterChart>
      <c:valAx>
        <c:axId val="144827136"/>
        <c:scaling>
          <c:orientation val="minMax"/>
          <c:max val="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AR"/>
            </a:pPr>
            <a:endParaRPr lang="es-AR"/>
          </a:p>
        </c:txPr>
        <c:crossAx val="144828672"/>
        <c:crosses val="autoZero"/>
        <c:crossBetween val="midCat"/>
      </c:valAx>
      <c:valAx>
        <c:axId val="14482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AR"/>
            </a:pPr>
            <a:endParaRPr lang="es-AR"/>
          </a:p>
        </c:txPr>
        <c:crossAx val="14482713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AR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46E-2"/>
          <c:y val="5.1400554097404488E-2"/>
          <c:w val="0.39553958880139983"/>
          <c:h val="0.837249198016914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'ESTADISTICAS GECKOS'!$D$131</c:f>
              <c:strCache>
                <c:ptCount val="1"/>
                <c:pt idx="0">
                  <c:v>peso inicial nov-15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AR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'ESTADISTICAS GECKOS'!$D$131:$E$131</c:f>
              <c:numCache>
                <c:formatCode>General</c:formatCode>
                <c:ptCount val="2"/>
                <c:pt idx="0">
                  <c:v>0</c:v>
                </c:pt>
                <c:pt idx="1">
                  <c:v>69</c:v>
                </c:pt>
              </c:numCache>
            </c:numRef>
          </c:val>
        </c:ser>
        <c:ser>
          <c:idx val="0"/>
          <c:order val="1"/>
          <c:tx>
            <c:strRef>
              <c:f>'ESTADISTICAS GECKOS'!$D$132</c:f>
              <c:strCache>
                <c:ptCount val="1"/>
                <c:pt idx="0">
                  <c:v>peso final jul-16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AR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'ESTADISTICAS GECKOS'!$D$132:$E$132</c:f>
              <c:numCache>
                <c:formatCode>General</c:formatCode>
                <c:ptCount val="2"/>
                <c:pt idx="0">
                  <c:v>0</c:v>
                </c:pt>
                <c:pt idx="1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90272"/>
        <c:axId val="145192064"/>
      </c:barChart>
      <c:catAx>
        <c:axId val="14519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AR"/>
            </a:pPr>
            <a:endParaRPr lang="es-AR"/>
          </a:p>
        </c:txPr>
        <c:crossAx val="145192064"/>
        <c:crosses val="autoZero"/>
        <c:auto val="1"/>
        <c:lblAlgn val="ctr"/>
        <c:lblOffset val="100"/>
        <c:noMultiLvlLbl val="0"/>
      </c:catAx>
      <c:valAx>
        <c:axId val="14519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AR"/>
            </a:pPr>
            <a:endParaRPr lang="es-AR"/>
          </a:p>
        </c:txPr>
        <c:crossAx val="1451902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AR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'ESTADISTICAS GECKOS'!$D$131</c:f>
              <c:strCache>
                <c:ptCount val="1"/>
                <c:pt idx="0">
                  <c:v>peso inicial nov-15</c:v>
                </c:pt>
              </c:strCache>
            </c:strRef>
          </c:tx>
          <c:invertIfNegative val="0"/>
          <c:cat>
            <c:strRef>
              <c:f>'ESTADISTICAS GECKOS'!$D$131:$D$132</c:f>
              <c:strCache>
                <c:ptCount val="2"/>
                <c:pt idx="0">
                  <c:v>peso inicial nov-15</c:v>
                </c:pt>
                <c:pt idx="1">
                  <c:v>peso final jul-16</c:v>
                </c:pt>
              </c:strCache>
            </c:strRef>
          </c:cat>
          <c:val>
            <c:numRef>
              <c:f>'ESTADISTICAS GECKOS'!$E$131:$E$132</c:f>
              <c:numCache>
                <c:formatCode>General</c:formatCode>
                <c:ptCount val="2"/>
                <c:pt idx="0">
                  <c:v>69</c:v>
                </c:pt>
                <c:pt idx="1">
                  <c:v>88</c:v>
                </c:pt>
              </c:numCache>
            </c:numRef>
          </c:val>
        </c:ser>
        <c:ser>
          <c:idx val="1"/>
          <c:order val="1"/>
          <c:tx>
            <c:strRef>
              <c:f>'ESTADISTICAS GECKOS'!$D$132</c:f>
              <c:strCache>
                <c:ptCount val="1"/>
                <c:pt idx="0">
                  <c:v>peso final jul-16</c:v>
                </c:pt>
              </c:strCache>
            </c:strRef>
          </c:tx>
          <c:invertIfNegative val="0"/>
          <c:cat>
            <c:strRef>
              <c:f>'ESTADISTICAS GECKOS'!$D$131:$D$132</c:f>
              <c:strCache>
                <c:ptCount val="2"/>
                <c:pt idx="0">
                  <c:v>peso inicial nov-15</c:v>
                </c:pt>
                <c:pt idx="1">
                  <c:v>peso final jul-16</c:v>
                </c:pt>
              </c:strCache>
            </c:strRef>
          </c:cat>
          <c:val>
            <c:numRef>
              <c:f>'ESTADISTICAS GECKOS'!$F$131:$F$132</c:f>
              <c:numCache>
                <c:formatCode>General</c:formatCode>
                <c:ptCount val="2"/>
                <c:pt idx="0">
                  <c:v>13.8</c:v>
                </c:pt>
                <c:pt idx="1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208832"/>
        <c:axId val="145210368"/>
      </c:barChart>
      <c:catAx>
        <c:axId val="145208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AR"/>
            </a:pPr>
            <a:endParaRPr lang="es-AR"/>
          </a:p>
        </c:txPr>
        <c:crossAx val="145210368"/>
        <c:crosses val="autoZero"/>
        <c:auto val="1"/>
        <c:lblAlgn val="ctr"/>
        <c:lblOffset val="100"/>
        <c:noMultiLvlLbl val="0"/>
      </c:catAx>
      <c:valAx>
        <c:axId val="145210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AR"/>
            </a:pPr>
            <a:endParaRPr lang="es-AR"/>
          </a:p>
        </c:txPr>
        <c:crossAx val="1452088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AR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12798021459452E-2"/>
          <c:y val="5.4080670646647781E-2"/>
          <c:w val="0.80885904413463472"/>
          <c:h val="0.87857540477465501"/>
        </c:manualLayout>
      </c:layout>
      <c:scatterChart>
        <c:scatterStyle val="lineMarker"/>
        <c:varyColors val="0"/>
        <c:ser>
          <c:idx val="0"/>
          <c:order val="0"/>
          <c:tx>
            <c:v>2015</c:v>
          </c:tx>
          <c:spPr>
            <a:ln w="28575">
              <a:noFill/>
            </a:ln>
          </c:spPr>
          <c:xVal>
            <c:numRef>
              <c:f>'ESTADISTICAS GECKOS'!$K$3:$K$93</c:f>
              <c:numCache>
                <c:formatCode>General</c:formatCode>
                <c:ptCount val="91"/>
                <c:pt idx="0">
                  <c:v>32.93333333333333</c:v>
                </c:pt>
                <c:pt idx="2">
                  <c:v>34.833333333333336</c:v>
                </c:pt>
                <c:pt idx="3">
                  <c:v>28.366666666666667</c:v>
                </c:pt>
                <c:pt idx="4">
                  <c:v>28.466666666666665</c:v>
                </c:pt>
                <c:pt idx="5">
                  <c:v>28.8</c:v>
                </c:pt>
                <c:pt idx="6">
                  <c:v>23.666666666666668</c:v>
                </c:pt>
                <c:pt idx="7">
                  <c:v>25.1</c:v>
                </c:pt>
                <c:pt idx="8">
                  <c:v>21.466666666666665</c:v>
                </c:pt>
                <c:pt idx="9">
                  <c:v>28.7</c:v>
                </c:pt>
                <c:pt idx="10">
                  <c:v>28.366666666666667</c:v>
                </c:pt>
                <c:pt idx="11">
                  <c:v>20.466666666666665</c:v>
                </c:pt>
                <c:pt idx="12">
                  <c:v>22.033333333333335</c:v>
                </c:pt>
                <c:pt idx="13">
                  <c:v>22.133333333333333</c:v>
                </c:pt>
                <c:pt idx="14">
                  <c:v>22.466666666666665</c:v>
                </c:pt>
                <c:pt idx="15">
                  <c:v>31.766666666666666</c:v>
                </c:pt>
                <c:pt idx="16">
                  <c:v>31.233333333333334</c:v>
                </c:pt>
                <c:pt idx="17">
                  <c:v>20.366666666666667</c:v>
                </c:pt>
                <c:pt idx="18">
                  <c:v>29.133333333333333</c:v>
                </c:pt>
                <c:pt idx="19">
                  <c:v>27.666666666666668</c:v>
                </c:pt>
                <c:pt idx="20">
                  <c:v>34.033333333333331</c:v>
                </c:pt>
                <c:pt idx="21">
                  <c:v>22.2</c:v>
                </c:pt>
                <c:pt idx="22">
                  <c:v>25.566666666666666</c:v>
                </c:pt>
                <c:pt idx="23">
                  <c:v>59.5</c:v>
                </c:pt>
                <c:pt idx="24">
                  <c:v>22.233333333333334</c:v>
                </c:pt>
                <c:pt idx="25">
                  <c:v>18.766666666666666</c:v>
                </c:pt>
                <c:pt idx="26">
                  <c:v>18.766666666666666</c:v>
                </c:pt>
                <c:pt idx="27">
                  <c:v>19.033333333333335</c:v>
                </c:pt>
                <c:pt idx="28">
                  <c:v>19.5</c:v>
                </c:pt>
                <c:pt idx="29">
                  <c:v>8.7666666666666675</c:v>
                </c:pt>
                <c:pt idx="30">
                  <c:v>8.6333333333333329</c:v>
                </c:pt>
                <c:pt idx="31">
                  <c:v>8.6333333333333329</c:v>
                </c:pt>
                <c:pt idx="32">
                  <c:v>7.3</c:v>
                </c:pt>
                <c:pt idx="33">
                  <c:v>7.3</c:v>
                </c:pt>
                <c:pt idx="34">
                  <c:v>7.666666666666667</c:v>
                </c:pt>
                <c:pt idx="35">
                  <c:v>7.0333333333333332</c:v>
                </c:pt>
                <c:pt idx="36">
                  <c:v>8.1666666666666661</c:v>
                </c:pt>
                <c:pt idx="37">
                  <c:v>21.133333333333333</c:v>
                </c:pt>
                <c:pt idx="38">
                  <c:v>20.833333333333332</c:v>
                </c:pt>
                <c:pt idx="42">
                  <c:v>41.56666666666667</c:v>
                </c:pt>
                <c:pt idx="43">
                  <c:v>38.333333333333336</c:v>
                </c:pt>
                <c:pt idx="44">
                  <c:v>43.466666666666669</c:v>
                </c:pt>
                <c:pt idx="45">
                  <c:v>37</c:v>
                </c:pt>
                <c:pt idx="46">
                  <c:v>37.1</c:v>
                </c:pt>
                <c:pt idx="47">
                  <c:v>37.43333333333333</c:v>
                </c:pt>
                <c:pt idx="48">
                  <c:v>32.299999999999997</c:v>
                </c:pt>
                <c:pt idx="49">
                  <c:v>33.733333333333334</c:v>
                </c:pt>
                <c:pt idx="50">
                  <c:v>30.1</c:v>
                </c:pt>
                <c:pt idx="51">
                  <c:v>37.333333333333336</c:v>
                </c:pt>
                <c:pt idx="52">
                  <c:v>37</c:v>
                </c:pt>
                <c:pt idx="53">
                  <c:v>29.1</c:v>
                </c:pt>
                <c:pt idx="54">
                  <c:v>30.666666666666668</c:v>
                </c:pt>
                <c:pt idx="55">
                  <c:v>30.766666666666666</c:v>
                </c:pt>
                <c:pt idx="56">
                  <c:v>31.1</c:v>
                </c:pt>
                <c:pt idx="57">
                  <c:v>40.4</c:v>
                </c:pt>
                <c:pt idx="58">
                  <c:v>39.866666666666667</c:v>
                </c:pt>
                <c:pt idx="59">
                  <c:v>29</c:v>
                </c:pt>
                <c:pt idx="60">
                  <c:v>37.766666666666666</c:v>
                </c:pt>
                <c:pt idx="61">
                  <c:v>36.299999999999997</c:v>
                </c:pt>
                <c:pt idx="62">
                  <c:v>42.666666666666664</c:v>
                </c:pt>
                <c:pt idx="63">
                  <c:v>30.833333333333332</c:v>
                </c:pt>
                <c:pt idx="64">
                  <c:v>34.200000000000003</c:v>
                </c:pt>
                <c:pt idx="65">
                  <c:v>68.13333333333334</c:v>
                </c:pt>
                <c:pt idx="66">
                  <c:v>30.866666666666667</c:v>
                </c:pt>
                <c:pt idx="67">
                  <c:v>27.4</c:v>
                </c:pt>
                <c:pt idx="68">
                  <c:v>15.4</c:v>
                </c:pt>
                <c:pt idx="69">
                  <c:v>27.666666666666668</c:v>
                </c:pt>
                <c:pt idx="70">
                  <c:v>28.133333333333333</c:v>
                </c:pt>
                <c:pt idx="71">
                  <c:v>17.399999999999999</c:v>
                </c:pt>
                <c:pt idx="72">
                  <c:v>17.266666666666666</c:v>
                </c:pt>
                <c:pt idx="73">
                  <c:v>17.266666666666666</c:v>
                </c:pt>
                <c:pt idx="74">
                  <c:v>15.933333333333334</c:v>
                </c:pt>
                <c:pt idx="75">
                  <c:v>15.933333333333334</c:v>
                </c:pt>
                <c:pt idx="76">
                  <c:v>16.3</c:v>
                </c:pt>
                <c:pt idx="77">
                  <c:v>15.666666666666666</c:v>
                </c:pt>
                <c:pt idx="78">
                  <c:v>16.8</c:v>
                </c:pt>
                <c:pt idx="79">
                  <c:v>29.766666666666666</c:v>
                </c:pt>
                <c:pt idx="80">
                  <c:v>29.466666666666665</c:v>
                </c:pt>
                <c:pt idx="81">
                  <c:v>18.333333333333332</c:v>
                </c:pt>
                <c:pt idx="82">
                  <c:v>19.100000000000001</c:v>
                </c:pt>
                <c:pt idx="83">
                  <c:v>20.133333333333333</c:v>
                </c:pt>
                <c:pt idx="84">
                  <c:v>22.1</c:v>
                </c:pt>
                <c:pt idx="85">
                  <c:v>15.766666666666667</c:v>
                </c:pt>
                <c:pt idx="86">
                  <c:v>8.2333333333333325</c:v>
                </c:pt>
                <c:pt idx="87">
                  <c:v>4.666666666666667</c:v>
                </c:pt>
                <c:pt idx="88">
                  <c:v>4.666666666666667</c:v>
                </c:pt>
                <c:pt idx="89">
                  <c:v>29.433333333333334</c:v>
                </c:pt>
                <c:pt idx="90">
                  <c:v>28.4</c:v>
                </c:pt>
              </c:numCache>
            </c:numRef>
          </c:xVal>
          <c:yVal>
            <c:numRef>
              <c:f>'ESTADISTICAS GECKOS'!$L$3:$L$93</c:f>
              <c:numCache>
                <c:formatCode>General</c:formatCode>
                <c:ptCount val="91"/>
                <c:pt idx="0">
                  <c:v>61</c:v>
                </c:pt>
                <c:pt idx="2">
                  <c:v>51</c:v>
                </c:pt>
                <c:pt idx="3">
                  <c:v>69.5</c:v>
                </c:pt>
                <c:pt idx="4">
                  <c:v>82.5</c:v>
                </c:pt>
                <c:pt idx="5">
                  <c:v>53.333333333333336</c:v>
                </c:pt>
                <c:pt idx="6">
                  <c:v>45</c:v>
                </c:pt>
                <c:pt idx="7">
                  <c:v>54</c:v>
                </c:pt>
                <c:pt idx="8">
                  <c:v>57.666666666666664</c:v>
                </c:pt>
                <c:pt idx="9">
                  <c:v>78.666666666666671</c:v>
                </c:pt>
                <c:pt idx="10">
                  <c:v>84.333333333333329</c:v>
                </c:pt>
                <c:pt idx="11">
                  <c:v>66</c:v>
                </c:pt>
                <c:pt idx="12">
                  <c:v>49.333333333333336</c:v>
                </c:pt>
                <c:pt idx="13">
                  <c:v>64</c:v>
                </c:pt>
                <c:pt idx="14">
                  <c:v>76.333333333333329</c:v>
                </c:pt>
                <c:pt idx="15">
                  <c:v>85.333333333333329</c:v>
                </c:pt>
                <c:pt idx="16">
                  <c:v>62.333333333333336</c:v>
                </c:pt>
                <c:pt idx="17">
                  <c:v>53</c:v>
                </c:pt>
                <c:pt idx="18">
                  <c:v>80.5</c:v>
                </c:pt>
                <c:pt idx="19">
                  <c:v>47</c:v>
                </c:pt>
                <c:pt idx="20">
                  <c:v>81.333333333333329</c:v>
                </c:pt>
                <c:pt idx="21">
                  <c:v>72.666666666666671</c:v>
                </c:pt>
                <c:pt idx="22">
                  <c:v>74.333333333333329</c:v>
                </c:pt>
                <c:pt idx="23">
                  <c:v>100</c:v>
                </c:pt>
                <c:pt idx="24">
                  <c:v>84.666666666666671</c:v>
                </c:pt>
                <c:pt idx="26">
                  <c:v>67</c:v>
                </c:pt>
                <c:pt idx="27">
                  <c:v>72.333333333333329</c:v>
                </c:pt>
                <c:pt idx="28">
                  <c:v>70.666666666666671</c:v>
                </c:pt>
                <c:pt idx="29">
                  <c:v>46.786127167630056</c:v>
                </c:pt>
                <c:pt idx="30">
                  <c:v>49.251479289940832</c:v>
                </c:pt>
                <c:pt idx="31">
                  <c:v>27.008875739644971</c:v>
                </c:pt>
                <c:pt idx="32">
                  <c:v>29.901162790697676</c:v>
                </c:pt>
                <c:pt idx="33">
                  <c:v>33.133720930232556</c:v>
                </c:pt>
                <c:pt idx="34">
                  <c:v>0</c:v>
                </c:pt>
                <c:pt idx="35">
                  <c:v>27.607438016528924</c:v>
                </c:pt>
                <c:pt idx="36">
                  <c:v>30.338709677419356</c:v>
                </c:pt>
                <c:pt idx="37">
                  <c:v>83.5</c:v>
                </c:pt>
                <c:pt idx="38">
                  <c:v>69</c:v>
                </c:pt>
              </c:numCache>
            </c:numRef>
          </c:yVal>
          <c:smooth val="0"/>
        </c:ser>
        <c:ser>
          <c:idx val="1"/>
          <c:order val="1"/>
          <c:tx>
            <c:v>2016</c:v>
          </c:tx>
          <c:spPr>
            <a:ln w="28575">
              <a:noFill/>
            </a:ln>
          </c:spPr>
          <c:xVal>
            <c:numRef>
              <c:f>'ESTADISTICAS GECKOS'!$K$3:$K$93</c:f>
              <c:numCache>
                <c:formatCode>General</c:formatCode>
                <c:ptCount val="91"/>
                <c:pt idx="0">
                  <c:v>32.93333333333333</c:v>
                </c:pt>
                <c:pt idx="2">
                  <c:v>34.833333333333336</c:v>
                </c:pt>
                <c:pt idx="3">
                  <c:v>28.366666666666667</c:v>
                </c:pt>
                <c:pt idx="4">
                  <c:v>28.466666666666665</c:v>
                </c:pt>
                <c:pt idx="5">
                  <c:v>28.8</c:v>
                </c:pt>
                <c:pt idx="6">
                  <c:v>23.666666666666668</c:v>
                </c:pt>
                <c:pt idx="7">
                  <c:v>25.1</c:v>
                </c:pt>
                <c:pt idx="8">
                  <c:v>21.466666666666665</c:v>
                </c:pt>
                <c:pt idx="9">
                  <c:v>28.7</c:v>
                </c:pt>
                <c:pt idx="10">
                  <c:v>28.366666666666667</c:v>
                </c:pt>
                <c:pt idx="11">
                  <c:v>20.466666666666665</c:v>
                </c:pt>
                <c:pt idx="12">
                  <c:v>22.033333333333335</c:v>
                </c:pt>
                <c:pt idx="13">
                  <c:v>22.133333333333333</c:v>
                </c:pt>
                <c:pt idx="14">
                  <c:v>22.466666666666665</c:v>
                </c:pt>
                <c:pt idx="15">
                  <c:v>31.766666666666666</c:v>
                </c:pt>
                <c:pt idx="16">
                  <c:v>31.233333333333334</c:v>
                </c:pt>
                <c:pt idx="17">
                  <c:v>20.366666666666667</c:v>
                </c:pt>
                <c:pt idx="18">
                  <c:v>29.133333333333333</c:v>
                </c:pt>
                <c:pt idx="19">
                  <c:v>27.666666666666668</c:v>
                </c:pt>
                <c:pt idx="20">
                  <c:v>34.033333333333331</c:v>
                </c:pt>
                <c:pt idx="21">
                  <c:v>22.2</c:v>
                </c:pt>
                <c:pt idx="22">
                  <c:v>25.566666666666666</c:v>
                </c:pt>
                <c:pt idx="23">
                  <c:v>59.5</c:v>
                </c:pt>
                <c:pt idx="24">
                  <c:v>22.233333333333334</c:v>
                </c:pt>
                <c:pt idx="25">
                  <c:v>18.766666666666666</c:v>
                </c:pt>
                <c:pt idx="26">
                  <c:v>18.766666666666666</c:v>
                </c:pt>
                <c:pt idx="27">
                  <c:v>19.033333333333335</c:v>
                </c:pt>
                <c:pt idx="28">
                  <c:v>19.5</c:v>
                </c:pt>
                <c:pt idx="29">
                  <c:v>8.7666666666666675</c:v>
                </c:pt>
                <c:pt idx="30">
                  <c:v>8.6333333333333329</c:v>
                </c:pt>
                <c:pt idx="31">
                  <c:v>8.6333333333333329</c:v>
                </c:pt>
                <c:pt idx="32">
                  <c:v>7.3</c:v>
                </c:pt>
                <c:pt idx="33">
                  <c:v>7.3</c:v>
                </c:pt>
                <c:pt idx="34">
                  <c:v>7.666666666666667</c:v>
                </c:pt>
                <c:pt idx="35">
                  <c:v>7.0333333333333332</c:v>
                </c:pt>
                <c:pt idx="36">
                  <c:v>8.1666666666666661</c:v>
                </c:pt>
                <c:pt idx="37">
                  <c:v>21.133333333333333</c:v>
                </c:pt>
                <c:pt idx="38">
                  <c:v>20.833333333333332</c:v>
                </c:pt>
                <c:pt idx="42">
                  <c:v>41.56666666666667</c:v>
                </c:pt>
                <c:pt idx="43">
                  <c:v>38.333333333333336</c:v>
                </c:pt>
                <c:pt idx="44">
                  <c:v>43.466666666666669</c:v>
                </c:pt>
                <c:pt idx="45">
                  <c:v>37</c:v>
                </c:pt>
                <c:pt idx="46">
                  <c:v>37.1</c:v>
                </c:pt>
                <c:pt idx="47">
                  <c:v>37.43333333333333</c:v>
                </c:pt>
                <c:pt idx="48">
                  <c:v>32.299999999999997</c:v>
                </c:pt>
                <c:pt idx="49">
                  <c:v>33.733333333333334</c:v>
                </c:pt>
                <c:pt idx="50">
                  <c:v>30.1</c:v>
                </c:pt>
                <c:pt idx="51">
                  <c:v>37.333333333333336</c:v>
                </c:pt>
                <c:pt idx="52">
                  <c:v>37</c:v>
                </c:pt>
                <c:pt idx="53">
                  <c:v>29.1</c:v>
                </c:pt>
                <c:pt idx="54">
                  <c:v>30.666666666666668</c:v>
                </c:pt>
                <c:pt idx="55">
                  <c:v>30.766666666666666</c:v>
                </c:pt>
                <c:pt idx="56">
                  <c:v>31.1</c:v>
                </c:pt>
                <c:pt idx="57">
                  <c:v>40.4</c:v>
                </c:pt>
                <c:pt idx="58">
                  <c:v>39.866666666666667</c:v>
                </c:pt>
                <c:pt idx="59">
                  <c:v>29</c:v>
                </c:pt>
                <c:pt idx="60">
                  <c:v>37.766666666666666</c:v>
                </c:pt>
                <c:pt idx="61">
                  <c:v>36.299999999999997</c:v>
                </c:pt>
                <c:pt idx="62">
                  <c:v>42.666666666666664</c:v>
                </c:pt>
                <c:pt idx="63">
                  <c:v>30.833333333333332</c:v>
                </c:pt>
                <c:pt idx="64">
                  <c:v>34.200000000000003</c:v>
                </c:pt>
                <c:pt idx="65">
                  <c:v>68.13333333333334</c:v>
                </c:pt>
                <c:pt idx="66">
                  <c:v>30.866666666666667</c:v>
                </c:pt>
                <c:pt idx="67">
                  <c:v>27.4</c:v>
                </c:pt>
                <c:pt idx="68">
                  <c:v>15.4</c:v>
                </c:pt>
                <c:pt idx="69">
                  <c:v>27.666666666666668</c:v>
                </c:pt>
                <c:pt idx="70">
                  <c:v>28.133333333333333</c:v>
                </c:pt>
                <c:pt idx="71">
                  <c:v>17.399999999999999</c:v>
                </c:pt>
                <c:pt idx="72">
                  <c:v>17.266666666666666</c:v>
                </c:pt>
                <c:pt idx="73">
                  <c:v>17.266666666666666</c:v>
                </c:pt>
                <c:pt idx="74">
                  <c:v>15.933333333333334</c:v>
                </c:pt>
                <c:pt idx="75">
                  <c:v>15.933333333333334</c:v>
                </c:pt>
                <c:pt idx="76">
                  <c:v>16.3</c:v>
                </c:pt>
                <c:pt idx="77">
                  <c:v>15.666666666666666</c:v>
                </c:pt>
                <c:pt idx="78">
                  <c:v>16.8</c:v>
                </c:pt>
                <c:pt idx="79">
                  <c:v>29.766666666666666</c:v>
                </c:pt>
                <c:pt idx="80">
                  <c:v>29.466666666666665</c:v>
                </c:pt>
                <c:pt idx="81">
                  <c:v>18.333333333333332</c:v>
                </c:pt>
                <c:pt idx="82">
                  <c:v>19.100000000000001</c:v>
                </c:pt>
                <c:pt idx="83">
                  <c:v>20.133333333333333</c:v>
                </c:pt>
                <c:pt idx="84">
                  <c:v>22.1</c:v>
                </c:pt>
                <c:pt idx="85">
                  <c:v>15.766666666666667</c:v>
                </c:pt>
                <c:pt idx="86">
                  <c:v>8.2333333333333325</c:v>
                </c:pt>
                <c:pt idx="87">
                  <c:v>4.666666666666667</c:v>
                </c:pt>
                <c:pt idx="88">
                  <c:v>4.666666666666667</c:v>
                </c:pt>
                <c:pt idx="89">
                  <c:v>29.433333333333334</c:v>
                </c:pt>
                <c:pt idx="90">
                  <c:v>28.4</c:v>
                </c:pt>
              </c:numCache>
            </c:numRef>
          </c:xVal>
          <c:yVal>
            <c:numRef>
              <c:f>'ESTADISTICAS GECKOS'!$M$3:$M$93</c:f>
              <c:numCache>
                <c:formatCode>General</c:formatCode>
                <c:ptCount val="91"/>
                <c:pt idx="42">
                  <c:v>87</c:v>
                </c:pt>
                <c:pt idx="43">
                  <c:v>72</c:v>
                </c:pt>
                <c:pt idx="44">
                  <c:v>58</c:v>
                </c:pt>
                <c:pt idx="45">
                  <c:v>100</c:v>
                </c:pt>
                <c:pt idx="46">
                  <c:v>95</c:v>
                </c:pt>
                <c:pt idx="47">
                  <c:v>75</c:v>
                </c:pt>
                <c:pt idx="48">
                  <c:v>56</c:v>
                </c:pt>
                <c:pt idx="49">
                  <c:v>66</c:v>
                </c:pt>
                <c:pt idx="50">
                  <c:v>76</c:v>
                </c:pt>
                <c:pt idx="51">
                  <c:v>109</c:v>
                </c:pt>
                <c:pt idx="52">
                  <c:v>95</c:v>
                </c:pt>
                <c:pt idx="53">
                  <c:v>91</c:v>
                </c:pt>
                <c:pt idx="54">
                  <c:v>72</c:v>
                </c:pt>
                <c:pt idx="55">
                  <c:v>93</c:v>
                </c:pt>
                <c:pt idx="56">
                  <c:v>107</c:v>
                </c:pt>
                <c:pt idx="57">
                  <c:v>107</c:v>
                </c:pt>
                <c:pt idx="58">
                  <c:v>76</c:v>
                </c:pt>
                <c:pt idx="59">
                  <c:v>51</c:v>
                </c:pt>
                <c:pt idx="60">
                  <c:v>96</c:v>
                </c:pt>
                <c:pt idx="61">
                  <c:v>74</c:v>
                </c:pt>
                <c:pt idx="62">
                  <c:v>91</c:v>
                </c:pt>
                <c:pt idx="63">
                  <c:v>95</c:v>
                </c:pt>
                <c:pt idx="64">
                  <c:v>95</c:v>
                </c:pt>
                <c:pt idx="65">
                  <c:v>111</c:v>
                </c:pt>
                <c:pt idx="66">
                  <c:v>106</c:v>
                </c:pt>
                <c:pt idx="67">
                  <c:v>98</c:v>
                </c:pt>
                <c:pt idx="68">
                  <c:v>107</c:v>
                </c:pt>
                <c:pt idx="69">
                  <c:v>99</c:v>
                </c:pt>
                <c:pt idx="70">
                  <c:v>88</c:v>
                </c:pt>
                <c:pt idx="71">
                  <c:v>89</c:v>
                </c:pt>
                <c:pt idx="72">
                  <c:v>96</c:v>
                </c:pt>
                <c:pt idx="73">
                  <c:v>65</c:v>
                </c:pt>
                <c:pt idx="74">
                  <c:v>65</c:v>
                </c:pt>
                <c:pt idx="75">
                  <c:v>71</c:v>
                </c:pt>
                <c:pt idx="76">
                  <c:v>84</c:v>
                </c:pt>
                <c:pt idx="77">
                  <c:v>44</c:v>
                </c:pt>
                <c:pt idx="78">
                  <c:v>67</c:v>
                </c:pt>
                <c:pt idx="79">
                  <c:v>107</c:v>
                </c:pt>
                <c:pt idx="80">
                  <c:v>85</c:v>
                </c:pt>
                <c:pt idx="81">
                  <c:v>92</c:v>
                </c:pt>
                <c:pt idx="82">
                  <c:v>72</c:v>
                </c:pt>
                <c:pt idx="83">
                  <c:v>97</c:v>
                </c:pt>
                <c:pt idx="84">
                  <c:v>56</c:v>
                </c:pt>
                <c:pt idx="85">
                  <c:v>50</c:v>
                </c:pt>
                <c:pt idx="86">
                  <c:v>38</c:v>
                </c:pt>
                <c:pt idx="87">
                  <c:v>37</c:v>
                </c:pt>
                <c:pt idx="88">
                  <c:v>38</c:v>
                </c:pt>
                <c:pt idx="89">
                  <c:v>135</c:v>
                </c:pt>
                <c:pt idx="90">
                  <c:v>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323136"/>
        <c:axId val="145324672"/>
      </c:scatterChart>
      <c:valAx>
        <c:axId val="145323136"/>
        <c:scaling>
          <c:orientation val="minMax"/>
          <c:max val="4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AR"/>
            </a:pPr>
            <a:endParaRPr lang="es-AR"/>
          </a:p>
        </c:txPr>
        <c:crossAx val="145324672"/>
        <c:crosses val="autoZero"/>
        <c:crossBetween val="midCat"/>
      </c:valAx>
      <c:valAx>
        <c:axId val="14532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AR"/>
            </a:pPr>
            <a:endParaRPr lang="es-AR"/>
          </a:p>
        </c:txPr>
        <c:crossAx val="14532313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AR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AR"/>
            </a:pPr>
            <a:r>
              <a:rPr lang="en-US"/>
              <a:t>curva de crecimiento pogonas en condiciones no ideales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814737200553772"/>
          <c:y val="0.19808744555470789"/>
          <c:w val="0.80921420665122878"/>
          <c:h val="0.66267192908260208"/>
        </c:manualLayout>
      </c:layout>
      <c:scatterChart>
        <c:scatterStyle val="lineMarker"/>
        <c:varyColors val="0"/>
        <c:ser>
          <c:idx val="0"/>
          <c:order val="0"/>
          <c:tx>
            <c:v>2015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'ESTADISTICAS POGONAS'!$C$4:$C$51</c:f>
              <c:numCache>
                <c:formatCode>0.0</c:formatCode>
                <c:ptCount val="48"/>
                <c:pt idx="0">
                  <c:v>8.6333333333333329</c:v>
                </c:pt>
                <c:pt idx="1">
                  <c:v>8.6333333333333329</c:v>
                </c:pt>
                <c:pt idx="2">
                  <c:v>8.6999999999999993</c:v>
                </c:pt>
                <c:pt idx="3">
                  <c:v>8.6999999999999993</c:v>
                </c:pt>
                <c:pt idx="4">
                  <c:v>8.6999999999999993</c:v>
                </c:pt>
                <c:pt idx="5">
                  <c:v>8.6999999999999993</c:v>
                </c:pt>
                <c:pt idx="6">
                  <c:v>8.6999999999999993</c:v>
                </c:pt>
                <c:pt idx="7">
                  <c:v>8.6999999999999993</c:v>
                </c:pt>
                <c:pt idx="8">
                  <c:v>10.066666666666666</c:v>
                </c:pt>
                <c:pt idx="9">
                  <c:v>12.233333333333333</c:v>
                </c:pt>
                <c:pt idx="10">
                  <c:v>12.233333333333333</c:v>
                </c:pt>
                <c:pt idx="11">
                  <c:v>12.233333333333333</c:v>
                </c:pt>
                <c:pt idx="12">
                  <c:v>12.233333333333333</c:v>
                </c:pt>
                <c:pt idx="13">
                  <c:v>12.233333333333333</c:v>
                </c:pt>
                <c:pt idx="14" formatCode="0">
                  <c:v>16.8</c:v>
                </c:pt>
                <c:pt idx="15" formatCode="0">
                  <c:v>18.533333333333335</c:v>
                </c:pt>
                <c:pt idx="16" formatCode="0">
                  <c:v>24.3</c:v>
                </c:pt>
                <c:pt idx="17" formatCode="0">
                  <c:v>24.366666666666667</c:v>
                </c:pt>
                <c:pt idx="18" formatCode="0">
                  <c:v>24.8</c:v>
                </c:pt>
                <c:pt idx="19" formatCode="0">
                  <c:v>25.366666666666667</c:v>
                </c:pt>
                <c:pt idx="20" formatCode="0">
                  <c:v>25.366666666666667</c:v>
                </c:pt>
                <c:pt idx="21" formatCode="0">
                  <c:v>25.366666666666667</c:v>
                </c:pt>
                <c:pt idx="22" formatCode="0">
                  <c:v>25.366666666666667</c:v>
                </c:pt>
                <c:pt idx="23" formatCode="0">
                  <c:v>28.833333333333332</c:v>
                </c:pt>
                <c:pt idx="24" formatCode="0">
                  <c:v>30.233333333333334</c:v>
                </c:pt>
                <c:pt idx="25" formatCode="0">
                  <c:v>30.233333333333334</c:v>
                </c:pt>
                <c:pt idx="26" formatCode="0">
                  <c:v>30.233333333333334</c:v>
                </c:pt>
                <c:pt idx="27" formatCode="0">
                  <c:v>20.866666666666667</c:v>
                </c:pt>
                <c:pt idx="28" formatCode="0">
                  <c:v>17.333333333333332</c:v>
                </c:pt>
                <c:pt idx="29" formatCode="0">
                  <c:v>17.333333333333332</c:v>
                </c:pt>
                <c:pt idx="30" formatCode="0">
                  <c:v>17.333333333333332</c:v>
                </c:pt>
                <c:pt idx="31" formatCode="0">
                  <c:v>17.266666666666666</c:v>
                </c:pt>
                <c:pt idx="32" formatCode="0">
                  <c:v>11</c:v>
                </c:pt>
                <c:pt idx="33" formatCode="0">
                  <c:v>4.3</c:v>
                </c:pt>
                <c:pt idx="34" formatCode="0">
                  <c:v>4.3</c:v>
                </c:pt>
                <c:pt idx="35" formatCode="0">
                  <c:v>4.3</c:v>
                </c:pt>
                <c:pt idx="36" formatCode="0">
                  <c:v>4.3</c:v>
                </c:pt>
                <c:pt idx="37" formatCode="0">
                  <c:v>3.3</c:v>
                </c:pt>
                <c:pt idx="38" formatCode="0">
                  <c:v>3.3</c:v>
                </c:pt>
                <c:pt idx="39" formatCode="0">
                  <c:v>3.1666666666666665</c:v>
                </c:pt>
                <c:pt idx="40" formatCode="0">
                  <c:v>3.1666666666666665</c:v>
                </c:pt>
                <c:pt idx="41" formatCode="0">
                  <c:v>3.1666666666666665</c:v>
                </c:pt>
                <c:pt idx="42" formatCode="0">
                  <c:v>3.1666666666666665</c:v>
                </c:pt>
                <c:pt idx="43" formatCode="0">
                  <c:v>3.1666666666666665</c:v>
                </c:pt>
                <c:pt idx="44" formatCode="0">
                  <c:v>3.1666666666666665</c:v>
                </c:pt>
                <c:pt idx="45" formatCode="0">
                  <c:v>3.1666666666666665</c:v>
                </c:pt>
                <c:pt idx="46" formatCode="0">
                  <c:v>3.1666666666666665</c:v>
                </c:pt>
                <c:pt idx="47" formatCode="0">
                  <c:v>3.1666666666666665</c:v>
                </c:pt>
              </c:numCache>
            </c:numRef>
          </c:xVal>
          <c:yVal>
            <c:numRef>
              <c:f>'ESTADISTICAS POGONAS'!$D$4:$D$51</c:f>
              <c:numCache>
                <c:formatCode>General</c:formatCode>
                <c:ptCount val="48"/>
                <c:pt idx="0">
                  <c:v>156</c:v>
                </c:pt>
                <c:pt idx="1">
                  <c:v>77</c:v>
                </c:pt>
                <c:pt idx="2">
                  <c:v>230</c:v>
                </c:pt>
                <c:pt idx="3">
                  <c:v>258</c:v>
                </c:pt>
                <c:pt idx="4">
                  <c:v>174</c:v>
                </c:pt>
                <c:pt idx="5">
                  <c:v>281</c:v>
                </c:pt>
                <c:pt idx="6">
                  <c:v>265</c:v>
                </c:pt>
                <c:pt idx="7">
                  <c:v>259</c:v>
                </c:pt>
                <c:pt idx="8">
                  <c:v>195</c:v>
                </c:pt>
                <c:pt idx="9">
                  <c:v>328</c:v>
                </c:pt>
                <c:pt idx="10">
                  <c:v>252</c:v>
                </c:pt>
                <c:pt idx="11">
                  <c:v>218</c:v>
                </c:pt>
                <c:pt idx="12">
                  <c:v>160</c:v>
                </c:pt>
                <c:pt idx="13">
                  <c:v>203</c:v>
                </c:pt>
                <c:pt idx="14">
                  <c:v>234</c:v>
                </c:pt>
                <c:pt idx="15">
                  <c:v>300</c:v>
                </c:pt>
                <c:pt idx="16">
                  <c:v>415</c:v>
                </c:pt>
                <c:pt idx="17">
                  <c:v>317</c:v>
                </c:pt>
                <c:pt idx="18">
                  <c:v>316</c:v>
                </c:pt>
                <c:pt idx="19">
                  <c:v>454</c:v>
                </c:pt>
                <c:pt idx="20">
                  <c:v>423</c:v>
                </c:pt>
                <c:pt idx="21">
                  <c:v>386</c:v>
                </c:pt>
                <c:pt idx="22">
                  <c:v>364</c:v>
                </c:pt>
                <c:pt idx="23">
                  <c:v>466</c:v>
                </c:pt>
                <c:pt idx="24">
                  <c:v>585</c:v>
                </c:pt>
                <c:pt idx="25">
                  <c:v>418</c:v>
                </c:pt>
                <c:pt idx="26">
                  <c:v>475</c:v>
                </c:pt>
              </c:numCache>
            </c:numRef>
          </c:yVal>
          <c:smooth val="0"/>
        </c:ser>
        <c:ser>
          <c:idx val="1"/>
          <c:order val="1"/>
          <c:tx>
            <c:v>2016-pogonas adultas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'ESTADISTICAS POGONAS'!$C$4:$C$51</c:f>
              <c:numCache>
                <c:formatCode>0.0</c:formatCode>
                <c:ptCount val="48"/>
                <c:pt idx="0">
                  <c:v>8.6333333333333329</c:v>
                </c:pt>
                <c:pt idx="1">
                  <c:v>8.6333333333333329</c:v>
                </c:pt>
                <c:pt idx="2">
                  <c:v>8.6999999999999993</c:v>
                </c:pt>
                <c:pt idx="3">
                  <c:v>8.6999999999999993</c:v>
                </c:pt>
                <c:pt idx="4">
                  <c:v>8.6999999999999993</c:v>
                </c:pt>
                <c:pt idx="5">
                  <c:v>8.6999999999999993</c:v>
                </c:pt>
                <c:pt idx="6">
                  <c:v>8.6999999999999993</c:v>
                </c:pt>
                <c:pt idx="7">
                  <c:v>8.6999999999999993</c:v>
                </c:pt>
                <c:pt idx="8">
                  <c:v>10.066666666666666</c:v>
                </c:pt>
                <c:pt idx="9">
                  <c:v>12.233333333333333</c:v>
                </c:pt>
                <c:pt idx="10">
                  <c:v>12.233333333333333</c:v>
                </c:pt>
                <c:pt idx="11">
                  <c:v>12.233333333333333</c:v>
                </c:pt>
                <c:pt idx="12">
                  <c:v>12.233333333333333</c:v>
                </c:pt>
                <c:pt idx="13">
                  <c:v>12.233333333333333</c:v>
                </c:pt>
                <c:pt idx="14" formatCode="0">
                  <c:v>16.8</c:v>
                </c:pt>
                <c:pt idx="15" formatCode="0">
                  <c:v>18.533333333333335</c:v>
                </c:pt>
                <c:pt idx="16" formatCode="0">
                  <c:v>24.3</c:v>
                </c:pt>
                <c:pt idx="17" formatCode="0">
                  <c:v>24.366666666666667</c:v>
                </c:pt>
                <c:pt idx="18" formatCode="0">
                  <c:v>24.8</c:v>
                </c:pt>
                <c:pt idx="19" formatCode="0">
                  <c:v>25.366666666666667</c:v>
                </c:pt>
                <c:pt idx="20" formatCode="0">
                  <c:v>25.366666666666667</c:v>
                </c:pt>
                <c:pt idx="21" formatCode="0">
                  <c:v>25.366666666666667</c:v>
                </c:pt>
                <c:pt idx="22" formatCode="0">
                  <c:v>25.366666666666667</c:v>
                </c:pt>
                <c:pt idx="23" formatCode="0">
                  <c:v>28.833333333333332</c:v>
                </c:pt>
                <c:pt idx="24" formatCode="0">
                  <c:v>30.233333333333334</c:v>
                </c:pt>
                <c:pt idx="25" formatCode="0">
                  <c:v>30.233333333333334</c:v>
                </c:pt>
                <c:pt idx="26" formatCode="0">
                  <c:v>30.233333333333334</c:v>
                </c:pt>
                <c:pt idx="27" formatCode="0">
                  <c:v>20.866666666666667</c:v>
                </c:pt>
                <c:pt idx="28" formatCode="0">
                  <c:v>17.333333333333332</c:v>
                </c:pt>
                <c:pt idx="29" formatCode="0">
                  <c:v>17.333333333333332</c:v>
                </c:pt>
                <c:pt idx="30" formatCode="0">
                  <c:v>17.333333333333332</c:v>
                </c:pt>
                <c:pt idx="31" formatCode="0">
                  <c:v>17.266666666666666</c:v>
                </c:pt>
                <c:pt idx="32" formatCode="0">
                  <c:v>11</c:v>
                </c:pt>
                <c:pt idx="33" formatCode="0">
                  <c:v>4.3</c:v>
                </c:pt>
                <c:pt idx="34" formatCode="0">
                  <c:v>4.3</c:v>
                </c:pt>
                <c:pt idx="35" formatCode="0">
                  <c:v>4.3</c:v>
                </c:pt>
                <c:pt idx="36" formatCode="0">
                  <c:v>4.3</c:v>
                </c:pt>
                <c:pt idx="37" formatCode="0">
                  <c:v>3.3</c:v>
                </c:pt>
                <c:pt idx="38" formatCode="0">
                  <c:v>3.3</c:v>
                </c:pt>
                <c:pt idx="39" formatCode="0">
                  <c:v>3.1666666666666665</c:v>
                </c:pt>
                <c:pt idx="40" formatCode="0">
                  <c:v>3.1666666666666665</c:v>
                </c:pt>
                <c:pt idx="41" formatCode="0">
                  <c:v>3.1666666666666665</c:v>
                </c:pt>
                <c:pt idx="42" formatCode="0">
                  <c:v>3.1666666666666665</c:v>
                </c:pt>
                <c:pt idx="43" formatCode="0">
                  <c:v>3.1666666666666665</c:v>
                </c:pt>
                <c:pt idx="44" formatCode="0">
                  <c:v>3.1666666666666665</c:v>
                </c:pt>
                <c:pt idx="45" formatCode="0">
                  <c:v>3.1666666666666665</c:v>
                </c:pt>
                <c:pt idx="46" formatCode="0">
                  <c:v>3.1666666666666665</c:v>
                </c:pt>
                <c:pt idx="47" formatCode="0">
                  <c:v>3.1666666666666665</c:v>
                </c:pt>
              </c:numCache>
            </c:numRef>
          </c:xVal>
          <c:yVal>
            <c:numRef>
              <c:f>'ESTADISTICAS POGONAS'!$E$4:$E$51</c:f>
              <c:numCache>
                <c:formatCode>General</c:formatCode>
                <c:ptCount val="48"/>
                <c:pt idx="27">
                  <c:v>466</c:v>
                </c:pt>
                <c:pt idx="28">
                  <c:v>440</c:v>
                </c:pt>
                <c:pt idx="29">
                  <c:v>416</c:v>
                </c:pt>
                <c:pt idx="30">
                  <c:v>363</c:v>
                </c:pt>
                <c:pt idx="31">
                  <c:v>274</c:v>
                </c:pt>
                <c:pt idx="32">
                  <c:v>331</c:v>
                </c:pt>
              </c:numCache>
            </c:numRef>
          </c:yVal>
          <c:smooth val="0"/>
        </c:ser>
        <c:ser>
          <c:idx val="2"/>
          <c:order val="2"/>
          <c:tx>
            <c:v>2016-pogo bebes</c:v>
          </c:tx>
          <c:spPr>
            <a:ln w="28575">
              <a:noFill/>
            </a:ln>
          </c:spPr>
          <c:xVal>
            <c:numRef>
              <c:f>'ESTADISTICAS POGONAS'!$C$4:$C$51</c:f>
              <c:numCache>
                <c:formatCode>0.0</c:formatCode>
                <c:ptCount val="48"/>
                <c:pt idx="0">
                  <c:v>8.6333333333333329</c:v>
                </c:pt>
                <c:pt idx="1">
                  <c:v>8.6333333333333329</c:v>
                </c:pt>
                <c:pt idx="2">
                  <c:v>8.6999999999999993</c:v>
                </c:pt>
                <c:pt idx="3">
                  <c:v>8.6999999999999993</c:v>
                </c:pt>
                <c:pt idx="4">
                  <c:v>8.6999999999999993</c:v>
                </c:pt>
                <c:pt idx="5">
                  <c:v>8.6999999999999993</c:v>
                </c:pt>
                <c:pt idx="6">
                  <c:v>8.6999999999999993</c:v>
                </c:pt>
                <c:pt idx="7">
                  <c:v>8.6999999999999993</c:v>
                </c:pt>
                <c:pt idx="8">
                  <c:v>10.066666666666666</c:v>
                </c:pt>
                <c:pt idx="9">
                  <c:v>12.233333333333333</c:v>
                </c:pt>
                <c:pt idx="10">
                  <c:v>12.233333333333333</c:v>
                </c:pt>
                <c:pt idx="11">
                  <c:v>12.233333333333333</c:v>
                </c:pt>
                <c:pt idx="12">
                  <c:v>12.233333333333333</c:v>
                </c:pt>
                <c:pt idx="13">
                  <c:v>12.233333333333333</c:v>
                </c:pt>
                <c:pt idx="14" formatCode="0">
                  <c:v>16.8</c:v>
                </c:pt>
                <c:pt idx="15" formatCode="0">
                  <c:v>18.533333333333335</c:v>
                </c:pt>
                <c:pt idx="16" formatCode="0">
                  <c:v>24.3</c:v>
                </c:pt>
                <c:pt idx="17" formatCode="0">
                  <c:v>24.366666666666667</c:v>
                </c:pt>
                <c:pt idx="18" formatCode="0">
                  <c:v>24.8</c:v>
                </c:pt>
                <c:pt idx="19" formatCode="0">
                  <c:v>25.366666666666667</c:v>
                </c:pt>
                <c:pt idx="20" formatCode="0">
                  <c:v>25.366666666666667</c:v>
                </c:pt>
                <c:pt idx="21" formatCode="0">
                  <c:v>25.366666666666667</c:v>
                </c:pt>
                <c:pt idx="22" formatCode="0">
                  <c:v>25.366666666666667</c:v>
                </c:pt>
                <c:pt idx="23" formatCode="0">
                  <c:v>28.833333333333332</c:v>
                </c:pt>
                <c:pt idx="24" formatCode="0">
                  <c:v>30.233333333333334</c:v>
                </c:pt>
                <c:pt idx="25" formatCode="0">
                  <c:v>30.233333333333334</c:v>
                </c:pt>
                <c:pt idx="26" formatCode="0">
                  <c:v>30.233333333333334</c:v>
                </c:pt>
                <c:pt idx="27" formatCode="0">
                  <c:v>20.866666666666667</c:v>
                </c:pt>
                <c:pt idx="28" formatCode="0">
                  <c:v>17.333333333333332</c:v>
                </c:pt>
                <c:pt idx="29" formatCode="0">
                  <c:v>17.333333333333332</c:v>
                </c:pt>
                <c:pt idx="30" formatCode="0">
                  <c:v>17.333333333333332</c:v>
                </c:pt>
                <c:pt idx="31" formatCode="0">
                  <c:v>17.266666666666666</c:v>
                </c:pt>
                <c:pt idx="32" formatCode="0">
                  <c:v>11</c:v>
                </c:pt>
                <c:pt idx="33" formatCode="0">
                  <c:v>4.3</c:v>
                </c:pt>
                <c:pt idx="34" formatCode="0">
                  <c:v>4.3</c:v>
                </c:pt>
                <c:pt idx="35" formatCode="0">
                  <c:v>4.3</c:v>
                </c:pt>
                <c:pt idx="36" formatCode="0">
                  <c:v>4.3</c:v>
                </c:pt>
                <c:pt idx="37" formatCode="0">
                  <c:v>3.3</c:v>
                </c:pt>
                <c:pt idx="38" formatCode="0">
                  <c:v>3.3</c:v>
                </c:pt>
                <c:pt idx="39" formatCode="0">
                  <c:v>3.1666666666666665</c:v>
                </c:pt>
                <c:pt idx="40" formatCode="0">
                  <c:v>3.1666666666666665</c:v>
                </c:pt>
                <c:pt idx="41" formatCode="0">
                  <c:v>3.1666666666666665</c:v>
                </c:pt>
                <c:pt idx="42" formatCode="0">
                  <c:v>3.1666666666666665</c:v>
                </c:pt>
                <c:pt idx="43" formatCode="0">
                  <c:v>3.1666666666666665</c:v>
                </c:pt>
                <c:pt idx="44" formatCode="0">
                  <c:v>3.1666666666666665</c:v>
                </c:pt>
                <c:pt idx="45" formatCode="0">
                  <c:v>3.1666666666666665</c:v>
                </c:pt>
                <c:pt idx="46" formatCode="0">
                  <c:v>3.1666666666666665</c:v>
                </c:pt>
                <c:pt idx="47" formatCode="0">
                  <c:v>3.1666666666666665</c:v>
                </c:pt>
              </c:numCache>
            </c:numRef>
          </c:xVal>
          <c:yVal>
            <c:numRef>
              <c:f>'ESTADISTICAS POGONAS'!$F$4:$F$51</c:f>
              <c:numCache>
                <c:formatCode>General</c:formatCode>
                <c:ptCount val="48"/>
                <c:pt idx="33">
                  <c:v>16</c:v>
                </c:pt>
                <c:pt idx="34">
                  <c:v>29</c:v>
                </c:pt>
                <c:pt idx="35">
                  <c:v>34</c:v>
                </c:pt>
                <c:pt idx="36">
                  <c:v>19</c:v>
                </c:pt>
                <c:pt idx="37">
                  <c:v>30</c:v>
                </c:pt>
                <c:pt idx="38">
                  <c:v>34</c:v>
                </c:pt>
                <c:pt idx="39">
                  <c:v>29</c:v>
                </c:pt>
                <c:pt idx="40">
                  <c:v>26</c:v>
                </c:pt>
                <c:pt idx="41">
                  <c:v>25</c:v>
                </c:pt>
                <c:pt idx="42">
                  <c:v>17</c:v>
                </c:pt>
                <c:pt idx="43">
                  <c:v>18</c:v>
                </c:pt>
                <c:pt idx="44">
                  <c:v>23</c:v>
                </c:pt>
                <c:pt idx="45">
                  <c:v>25</c:v>
                </c:pt>
                <c:pt idx="46">
                  <c:v>33</c:v>
                </c:pt>
                <c:pt idx="47">
                  <c:v>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71264"/>
        <c:axId val="144972800"/>
      </c:scatterChart>
      <c:valAx>
        <c:axId val="14497126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s-AR"/>
            </a:pPr>
            <a:endParaRPr lang="es-AR"/>
          </a:p>
        </c:txPr>
        <c:crossAx val="144972800"/>
        <c:crosses val="autoZero"/>
        <c:crossBetween val="midCat"/>
      </c:valAx>
      <c:valAx>
        <c:axId val="14497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AR"/>
            </a:pPr>
            <a:endParaRPr lang="es-AR"/>
          </a:p>
        </c:txPr>
        <c:crossAx val="144971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784025312438741"/>
          <c:y val="0.23660728095119432"/>
          <c:w val="0.25849286409254563"/>
          <c:h val="0.21501327770990378"/>
        </c:manualLayout>
      </c:layout>
      <c:overlay val="0"/>
      <c:txPr>
        <a:bodyPr/>
        <a:lstStyle/>
        <a:p>
          <a:pPr>
            <a:defRPr lang="es-AR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1" l="1" r="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AR"/>
            </a:pPr>
            <a:r>
              <a:rPr lang="en-US"/>
              <a:t>curva de crecimiento pogonas en condiciones no ideales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063320750474554E-2"/>
          <c:y val="0.17923053551233045"/>
          <c:w val="0.89931170465306332"/>
          <c:h val="0.75067040668143925"/>
        </c:manualLayout>
      </c:layout>
      <c:scatterChart>
        <c:scatterStyle val="lineMarker"/>
        <c:varyColors val="0"/>
        <c:ser>
          <c:idx val="0"/>
          <c:order val="0"/>
          <c:tx>
            <c:v>curva de crecipiento pogonas en condiciones no ideales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29470508113998112"/>
                  <c:y val="-2.22272506242477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es-AR"/>
                  </a:pPr>
                  <a:endParaRPr lang="es-AR"/>
                </a:p>
              </c:txPr>
            </c:trendlineLbl>
          </c:trendline>
          <c:xVal>
            <c:numRef>
              <c:f>'en venta-2017 (2)'!$T$65:$T$91</c:f>
              <c:numCache>
                <c:formatCode>0.0</c:formatCode>
                <c:ptCount val="27"/>
                <c:pt idx="0">
                  <c:v>8.6333333333333329</c:v>
                </c:pt>
                <c:pt idx="1">
                  <c:v>8.6333333333333329</c:v>
                </c:pt>
                <c:pt idx="2">
                  <c:v>8.6999999999999993</c:v>
                </c:pt>
                <c:pt idx="3">
                  <c:v>8.6999999999999993</c:v>
                </c:pt>
                <c:pt idx="4">
                  <c:v>8.6999999999999993</c:v>
                </c:pt>
                <c:pt idx="5">
                  <c:v>8.6999999999999993</c:v>
                </c:pt>
                <c:pt idx="6">
                  <c:v>8.6999999999999993</c:v>
                </c:pt>
                <c:pt idx="7">
                  <c:v>8.6999999999999993</c:v>
                </c:pt>
                <c:pt idx="8">
                  <c:v>10.066666666666666</c:v>
                </c:pt>
                <c:pt idx="9">
                  <c:v>12.233333333333333</c:v>
                </c:pt>
                <c:pt idx="10">
                  <c:v>12.233333333333333</c:v>
                </c:pt>
                <c:pt idx="11">
                  <c:v>12.233333333333333</c:v>
                </c:pt>
                <c:pt idx="12">
                  <c:v>12.233333333333333</c:v>
                </c:pt>
                <c:pt idx="13">
                  <c:v>12.233333333333333</c:v>
                </c:pt>
                <c:pt idx="14" formatCode="0">
                  <c:v>16.8</c:v>
                </c:pt>
                <c:pt idx="15" formatCode="0">
                  <c:v>18.533333333333335</c:v>
                </c:pt>
                <c:pt idx="16" formatCode="0">
                  <c:v>24.3</c:v>
                </c:pt>
                <c:pt idx="17" formatCode="0">
                  <c:v>24.366666666666667</c:v>
                </c:pt>
                <c:pt idx="18" formatCode="0">
                  <c:v>24.8</c:v>
                </c:pt>
                <c:pt idx="19" formatCode="0">
                  <c:v>25.366666666666667</c:v>
                </c:pt>
                <c:pt idx="20" formatCode="0">
                  <c:v>25.366666666666667</c:v>
                </c:pt>
                <c:pt idx="21" formatCode="0">
                  <c:v>25.366666666666667</c:v>
                </c:pt>
                <c:pt idx="22" formatCode="0">
                  <c:v>25.366666666666667</c:v>
                </c:pt>
                <c:pt idx="23" formatCode="0">
                  <c:v>28.833333333333332</c:v>
                </c:pt>
                <c:pt idx="24" formatCode="0">
                  <c:v>30.233333333333334</c:v>
                </c:pt>
                <c:pt idx="25" formatCode="0">
                  <c:v>30.233333333333334</c:v>
                </c:pt>
                <c:pt idx="26" formatCode="0">
                  <c:v>30.233333333333334</c:v>
                </c:pt>
              </c:numCache>
            </c:numRef>
          </c:xVal>
          <c:yVal>
            <c:numRef>
              <c:f>'en venta-2017 (2)'!$U$65:$U$91</c:f>
              <c:numCache>
                <c:formatCode>General</c:formatCode>
                <c:ptCount val="27"/>
                <c:pt idx="0">
                  <c:v>156</c:v>
                </c:pt>
                <c:pt idx="1">
                  <c:v>77</c:v>
                </c:pt>
                <c:pt idx="2">
                  <c:v>230</c:v>
                </c:pt>
                <c:pt idx="3">
                  <c:v>258</c:v>
                </c:pt>
                <c:pt idx="4">
                  <c:v>174</c:v>
                </c:pt>
                <c:pt idx="5">
                  <c:v>281</c:v>
                </c:pt>
                <c:pt idx="6">
                  <c:v>265</c:v>
                </c:pt>
                <c:pt idx="7">
                  <c:v>259</c:v>
                </c:pt>
                <c:pt idx="8">
                  <c:v>195</c:v>
                </c:pt>
                <c:pt idx="9">
                  <c:v>328</c:v>
                </c:pt>
                <c:pt idx="10">
                  <c:v>252</c:v>
                </c:pt>
                <c:pt idx="11">
                  <c:v>218</c:v>
                </c:pt>
                <c:pt idx="12">
                  <c:v>160</c:v>
                </c:pt>
                <c:pt idx="13">
                  <c:v>203</c:v>
                </c:pt>
                <c:pt idx="14">
                  <c:v>234</c:v>
                </c:pt>
                <c:pt idx="15">
                  <c:v>300</c:v>
                </c:pt>
                <c:pt idx="16">
                  <c:v>415</c:v>
                </c:pt>
                <c:pt idx="17">
                  <c:v>317</c:v>
                </c:pt>
                <c:pt idx="18">
                  <c:v>316</c:v>
                </c:pt>
                <c:pt idx="19">
                  <c:v>454</c:v>
                </c:pt>
                <c:pt idx="20">
                  <c:v>423</c:v>
                </c:pt>
                <c:pt idx="21">
                  <c:v>386</c:v>
                </c:pt>
                <c:pt idx="22">
                  <c:v>364</c:v>
                </c:pt>
                <c:pt idx="23">
                  <c:v>466</c:v>
                </c:pt>
                <c:pt idx="24">
                  <c:v>585</c:v>
                </c:pt>
                <c:pt idx="25">
                  <c:v>418</c:v>
                </c:pt>
                <c:pt idx="26">
                  <c:v>475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914496"/>
        <c:axId val="145916288"/>
      </c:scatterChart>
      <c:valAx>
        <c:axId val="14591449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s-AR"/>
            </a:pPr>
            <a:endParaRPr lang="es-AR"/>
          </a:p>
        </c:txPr>
        <c:crossAx val="145916288"/>
        <c:crosses val="autoZero"/>
        <c:crossBetween val="midCat"/>
      </c:valAx>
      <c:valAx>
        <c:axId val="14591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AR"/>
            </a:pPr>
            <a:endParaRPr lang="es-AR"/>
          </a:p>
        </c:txPr>
        <c:crossAx val="1459144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366770875222148"/>
          <c:y val="0.19889359487584779"/>
          <c:w val="0.32695282941362153"/>
          <c:h val="8.4409439519964352E-2"/>
        </c:manualLayout>
      </c:layout>
      <c:overlay val="0"/>
      <c:txPr>
        <a:bodyPr/>
        <a:lstStyle/>
        <a:p>
          <a:pPr>
            <a:defRPr lang="es-AR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1" l="1" r="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90487</xdr:colOff>
      <xdr:row>37</xdr:row>
      <xdr:rowOff>330992</xdr:rowOff>
    </xdr:from>
    <xdr:to>
      <xdr:col>31</xdr:col>
      <xdr:colOff>383380</xdr:colOff>
      <xdr:row>53</xdr:row>
      <xdr:rowOff>219074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330992</xdr:rowOff>
    </xdr:from>
    <xdr:to>
      <xdr:col>17</xdr:col>
      <xdr:colOff>383380</xdr:colOff>
      <xdr:row>104</xdr:row>
      <xdr:rowOff>219074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25</xdr:row>
      <xdr:rowOff>0</xdr:rowOff>
    </xdr:from>
    <xdr:to>
      <xdr:col>24</xdr:col>
      <xdr:colOff>504825</xdr:colOff>
      <xdr:row>45</xdr:row>
      <xdr:rowOff>100013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112</xdr:row>
      <xdr:rowOff>52387</xdr:rowOff>
    </xdr:from>
    <xdr:to>
      <xdr:col>13</xdr:col>
      <xdr:colOff>352425</xdr:colOff>
      <xdr:row>138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133350</xdr:colOff>
      <xdr:row>120</xdr:row>
      <xdr:rowOff>33337</xdr:rowOff>
    </xdr:from>
    <xdr:to>
      <xdr:col>21</xdr:col>
      <xdr:colOff>438150</xdr:colOff>
      <xdr:row>136</xdr:row>
      <xdr:rowOff>52387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352424</xdr:colOff>
      <xdr:row>1</xdr:row>
      <xdr:rowOff>123825</xdr:rowOff>
    </xdr:from>
    <xdr:to>
      <xdr:col>25</xdr:col>
      <xdr:colOff>247649</xdr:colOff>
      <xdr:row>23</xdr:row>
      <xdr:rowOff>133350</xdr:rowOff>
    </xdr:to>
    <xdr:grpSp>
      <xdr:nvGrpSpPr>
        <xdr:cNvPr id="8" name="Group 7"/>
        <xdr:cNvGrpSpPr/>
      </xdr:nvGrpSpPr>
      <xdr:grpSpPr>
        <a:xfrm>
          <a:off x="10083826" y="277609"/>
          <a:ext cx="6948798" cy="3679577"/>
          <a:chOff x="9582149" y="285750"/>
          <a:chExt cx="6600825" cy="3781425"/>
        </a:xfrm>
      </xdr:grpSpPr>
      <xdr:graphicFrame macro="">
        <xdr:nvGraphicFramePr>
          <xdr:cNvPr id="2" name="Chart 1"/>
          <xdr:cNvGraphicFramePr/>
        </xdr:nvGraphicFramePr>
        <xdr:xfrm>
          <a:off x="9582149" y="285750"/>
          <a:ext cx="6600825" cy="3781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3" name="TextBox 2"/>
          <xdr:cNvSpPr txBox="1"/>
        </xdr:nvSpPr>
        <xdr:spPr>
          <a:xfrm>
            <a:off x="11868150" y="3571875"/>
            <a:ext cx="1781175" cy="38100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AR" sz="1100"/>
              <a:t>edad (en meses)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0.16373</cdr:y>
    </cdr:from>
    <cdr:to>
      <cdr:x>0.03752</cdr:x>
      <cdr:y>0.69018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871538" y="1490663"/>
          <a:ext cx="1990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100"/>
            <a:t>peso (grs)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452437</xdr:colOff>
      <xdr:row>1</xdr:row>
      <xdr:rowOff>104775</xdr:rowOff>
    </xdr:from>
    <xdr:to>
      <xdr:col>17</xdr:col>
      <xdr:colOff>135730</xdr:colOff>
      <xdr:row>26</xdr:row>
      <xdr:rowOff>152400</xdr:rowOff>
    </xdr:to>
    <xdr:grpSp>
      <xdr:nvGrpSpPr>
        <xdr:cNvPr id="6" name="Group 5"/>
        <xdr:cNvGrpSpPr/>
      </xdr:nvGrpSpPr>
      <xdr:grpSpPr>
        <a:xfrm>
          <a:off x="5434012" y="276225"/>
          <a:ext cx="6474618" cy="4105275"/>
          <a:chOff x="4719637" y="276225"/>
          <a:chExt cx="5779293" cy="4105275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4719637" y="276225"/>
          <a:ext cx="5779293" cy="40409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/>
          <xdr:cNvSpPr txBox="1"/>
        </xdr:nvSpPr>
        <xdr:spPr>
          <a:xfrm rot="16200000">
            <a:off x="4376737" y="1747837"/>
            <a:ext cx="1400175" cy="4572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AR" sz="2000" b="1"/>
              <a:t>peso (grs)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7424739" y="3995737"/>
            <a:ext cx="1981200" cy="3857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AR" sz="2000" b="1"/>
              <a:t>edad (meses) (meses)peso (grs)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90487</xdr:colOff>
      <xdr:row>61</xdr:row>
      <xdr:rowOff>330992</xdr:rowOff>
    </xdr:from>
    <xdr:to>
      <xdr:col>31</xdr:col>
      <xdr:colOff>383380</xdr:colOff>
      <xdr:row>77</xdr:row>
      <xdr:rowOff>219074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photo.php?fbid=1465809630143494&amp;set=a.1450130965044694.1073741857.100001434121633&amp;type=3&amp;theater" TargetMode="External"/><Relationship Id="rId13" Type="http://schemas.openxmlformats.org/officeDocument/2006/relationships/hyperlink" Target="https://www.facebook.com/photo.php?fbid=1510584848999305&amp;set=a.1450130965044694.1073741857.100001434121633&amp;type=3&amp;theater" TargetMode="External"/><Relationship Id="rId18" Type="http://schemas.openxmlformats.org/officeDocument/2006/relationships/hyperlink" Target="https://www.facebook.com/photo.php?fbid=1562129257178197&amp;set=a.1450130965044694.1073741857.100001434121633&amp;type=3&amp;theater" TargetMode="External"/><Relationship Id="rId26" Type="http://schemas.openxmlformats.org/officeDocument/2006/relationships/drawing" Target="../drawings/drawing6.xml"/><Relationship Id="rId3" Type="http://schemas.openxmlformats.org/officeDocument/2006/relationships/hyperlink" Target="http://es.pokemon.wikia.com/wiki/Pidgeot" TargetMode="External"/><Relationship Id="rId21" Type="http://schemas.openxmlformats.org/officeDocument/2006/relationships/hyperlink" Target="https://www.facebook.com/photo.php?fbid=1644196755638113&amp;set=a.1450130965044694.1073741857.100001434121633&amp;type=3&amp;theater" TargetMode="External"/><Relationship Id="rId7" Type="http://schemas.openxmlformats.org/officeDocument/2006/relationships/hyperlink" Target="https://www.facebook.com/photo.php?fbid=1450131771711280&amp;set=a.1450130965044694.1073741857.100001434121633&amp;type=3&amp;theater" TargetMode="External"/><Relationship Id="rId12" Type="http://schemas.openxmlformats.org/officeDocument/2006/relationships/hyperlink" Target="https://www.facebook.com/photo.php?fbid=1510583528999437&amp;set=a.1450130965044694.1073741857.100001434121633&amp;type=3&amp;theater" TargetMode="External"/><Relationship Id="rId17" Type="http://schemas.openxmlformats.org/officeDocument/2006/relationships/hyperlink" Target="https://www.facebook.com/photo.php?fbid=1562127840511672&amp;set=a.1450130965044694.1073741857.100001434121633&amp;type=3&amp;theater" TargetMode="External"/><Relationship Id="rId25" Type="http://schemas.openxmlformats.org/officeDocument/2006/relationships/printerSettings" Target="../printerSettings/printerSettings10.bin"/><Relationship Id="rId2" Type="http://schemas.openxmlformats.org/officeDocument/2006/relationships/hyperlink" Target="http://es.pokemon.wikia.com/wiki/Weedle" TargetMode="External"/><Relationship Id="rId16" Type="http://schemas.openxmlformats.org/officeDocument/2006/relationships/hyperlink" Target="https://www.facebook.com/photo.php?fbid=1562128873844902&amp;set=a.1450130965044694.1073741857.100001434121633&amp;type=3&amp;theater" TargetMode="External"/><Relationship Id="rId20" Type="http://schemas.openxmlformats.org/officeDocument/2006/relationships/hyperlink" Target="https://www.facebook.com/photo.php?fbid=1612644965459959&amp;set=a.1450130965044694.1073741857.100001434121633&amp;type=3&amp;theater" TargetMode="External"/><Relationship Id="rId1" Type="http://schemas.openxmlformats.org/officeDocument/2006/relationships/hyperlink" Target="http://es.pokemon.wikia.com/wiki/Butterfree" TargetMode="External"/><Relationship Id="rId6" Type="http://schemas.openxmlformats.org/officeDocument/2006/relationships/hyperlink" Target="https://www.todopapas.com/nombres/nombres-de-nino/ulrik" TargetMode="External"/><Relationship Id="rId11" Type="http://schemas.openxmlformats.org/officeDocument/2006/relationships/hyperlink" Target="https://www.facebook.com/photo.php?fbid=1465809523476838&amp;set=a.1450130965044694.1073741857.100001434121633&amp;type=3&amp;theater" TargetMode="External"/><Relationship Id="rId24" Type="http://schemas.openxmlformats.org/officeDocument/2006/relationships/hyperlink" Target="https://www.facebook.com/photo.php?fbid=1644199392304516&amp;set=a.1450130965044694.1073741857.100001434121633&amp;type=3&amp;theater" TargetMode="External"/><Relationship Id="rId5" Type="http://schemas.openxmlformats.org/officeDocument/2006/relationships/hyperlink" Target="https://www.todopapas.com/nombres/nombres-de-nina/henna" TargetMode="External"/><Relationship Id="rId15" Type="http://schemas.openxmlformats.org/officeDocument/2006/relationships/hyperlink" Target="https://www.facebook.com/photo.php?fbid=1562127837178339&amp;set=a.1450130965044694.1073741857.100001434121633&amp;type=3&amp;theater" TargetMode="External"/><Relationship Id="rId23" Type="http://schemas.openxmlformats.org/officeDocument/2006/relationships/hyperlink" Target="https://www.facebook.com/photo.php?fbid=1644198475637941&amp;set=a.1450130965044694.1073741857.100001434121633&amp;type=3&amp;theater" TargetMode="External"/><Relationship Id="rId10" Type="http://schemas.openxmlformats.org/officeDocument/2006/relationships/hyperlink" Target="https://www.facebook.com/photo.php?fbid=1465809660143491&amp;set=a.1450130965044694.1073741857.100001434121633&amp;type=3&amp;theater" TargetMode="External"/><Relationship Id="rId19" Type="http://schemas.openxmlformats.org/officeDocument/2006/relationships/hyperlink" Target="https://www.facebook.com/photo.php?fbid=1612642748793514&amp;set=a.1450130965044694.1073741857.100001434121633&amp;type=3&amp;theater" TargetMode="External"/><Relationship Id="rId4" Type="http://schemas.openxmlformats.org/officeDocument/2006/relationships/hyperlink" Target="http://en.wikipedia.org/wiki/Charles_Bateman_(actor)" TargetMode="External"/><Relationship Id="rId9" Type="http://schemas.openxmlformats.org/officeDocument/2006/relationships/hyperlink" Target="https://www.facebook.com/photo.php?fbid=1465809346810189&amp;set=a.1450130965044694.1073741857.100001434121633&amp;type=3&amp;theater" TargetMode="External"/><Relationship Id="rId14" Type="http://schemas.openxmlformats.org/officeDocument/2006/relationships/hyperlink" Target="https://www.facebook.com/photo.php?fbid=1510600472331076&amp;set=a.1450130965044694.1073741857.100001434121633&amp;type=3&amp;theater" TargetMode="External"/><Relationship Id="rId22" Type="http://schemas.openxmlformats.org/officeDocument/2006/relationships/hyperlink" Target="https://www.facebook.com/photo.php?fbid=1644197722304683&amp;set=a.1450130965044694.1073741857.100001434121633&amp;type=3&amp;theater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photo.php?fbid=1465809630143494&amp;set=a.1450130965044694.1073741857.100001434121633&amp;type=3&amp;theater" TargetMode="External"/><Relationship Id="rId13" Type="http://schemas.openxmlformats.org/officeDocument/2006/relationships/hyperlink" Target="https://www.facebook.com/photo.php?fbid=1510600472331076&amp;set=a.1450130965044694.1073741857.100001434121633&amp;type=3&amp;theater" TargetMode="External"/><Relationship Id="rId18" Type="http://schemas.openxmlformats.org/officeDocument/2006/relationships/hyperlink" Target="https://www.facebook.com/photo.php?fbid=1612642748793514&amp;set=a.1450130965044694.1073741857.100001434121633&amp;type=3&amp;theater" TargetMode="External"/><Relationship Id="rId3" Type="http://schemas.openxmlformats.org/officeDocument/2006/relationships/hyperlink" Target="http://es.pokemon.wikia.com/wiki/Pidgeot" TargetMode="External"/><Relationship Id="rId21" Type="http://schemas.openxmlformats.org/officeDocument/2006/relationships/hyperlink" Target="https://www.facebook.com/photo.php?fbid=1644197722304683&amp;set=a.1450130965044694.1073741857.100001434121633&amp;type=3&amp;theater" TargetMode="External"/><Relationship Id="rId7" Type="http://schemas.openxmlformats.org/officeDocument/2006/relationships/hyperlink" Target="https://www.facebook.com/photo.php?fbid=1450131771711280&amp;set=a.1450130965044694.1073741857.100001434121633&amp;type=3&amp;theater" TargetMode="External"/><Relationship Id="rId12" Type="http://schemas.openxmlformats.org/officeDocument/2006/relationships/hyperlink" Target="https://www.facebook.com/photo.php?fbid=1510584848999305&amp;set=a.1450130965044694.1073741857.100001434121633&amp;type=3&amp;theater" TargetMode="External"/><Relationship Id="rId17" Type="http://schemas.openxmlformats.org/officeDocument/2006/relationships/hyperlink" Target="https://www.facebook.com/photo.php?fbid=1562129257178197&amp;set=a.1450130965044694.1073741857.100001434121633&amp;type=3&amp;theater" TargetMode="External"/><Relationship Id="rId2" Type="http://schemas.openxmlformats.org/officeDocument/2006/relationships/hyperlink" Target="http://es.pokemon.wikia.com/wiki/Weedle" TargetMode="External"/><Relationship Id="rId16" Type="http://schemas.openxmlformats.org/officeDocument/2006/relationships/hyperlink" Target="https://www.facebook.com/photo.php?fbid=1562127840511672&amp;set=a.1450130965044694.1073741857.100001434121633&amp;type=3&amp;theater" TargetMode="External"/><Relationship Id="rId20" Type="http://schemas.openxmlformats.org/officeDocument/2006/relationships/hyperlink" Target="https://www.facebook.com/photo.php?fbid=1644196755638113&amp;set=a.1450130965044694.1073741857.100001434121633&amp;type=3&amp;theater" TargetMode="External"/><Relationship Id="rId1" Type="http://schemas.openxmlformats.org/officeDocument/2006/relationships/hyperlink" Target="http://es.pokemon.wikia.com/wiki/Butterfree" TargetMode="External"/><Relationship Id="rId6" Type="http://schemas.openxmlformats.org/officeDocument/2006/relationships/hyperlink" Target="https://www.todopapas.com/nombres/nombres-de-nino/ulrik" TargetMode="External"/><Relationship Id="rId11" Type="http://schemas.openxmlformats.org/officeDocument/2006/relationships/hyperlink" Target="https://www.facebook.com/photo.php?fbid=1465809523476838&amp;set=a.1450130965044694.1073741857.100001434121633&amp;type=3&amp;theater" TargetMode="External"/><Relationship Id="rId24" Type="http://schemas.openxmlformats.org/officeDocument/2006/relationships/printerSettings" Target="../printerSettings/printerSettings11.bin"/><Relationship Id="rId5" Type="http://schemas.openxmlformats.org/officeDocument/2006/relationships/hyperlink" Target="https://www.todopapas.com/nombres/nombres-de-nina/henna" TargetMode="External"/><Relationship Id="rId15" Type="http://schemas.openxmlformats.org/officeDocument/2006/relationships/hyperlink" Target="https://www.facebook.com/photo.php?fbid=1562128873844902&amp;set=a.1450130965044694.1073741857.100001434121633&amp;type=3&amp;theater" TargetMode="External"/><Relationship Id="rId23" Type="http://schemas.openxmlformats.org/officeDocument/2006/relationships/hyperlink" Target="https://www.facebook.com/photo.php?fbid=1644199392304516&amp;set=a.1450130965044694.1073741857.100001434121633&amp;type=3&amp;theater" TargetMode="External"/><Relationship Id="rId10" Type="http://schemas.openxmlformats.org/officeDocument/2006/relationships/hyperlink" Target="https://www.facebook.com/photo.php?fbid=1465809660143491&amp;set=a.1450130965044694.1073741857.100001434121633&amp;type=3&amp;theater" TargetMode="External"/><Relationship Id="rId19" Type="http://schemas.openxmlformats.org/officeDocument/2006/relationships/hyperlink" Target="https://www.facebook.com/photo.php?fbid=1612644965459959&amp;set=a.1450130965044694.1073741857.100001434121633&amp;type=3&amp;theater" TargetMode="External"/><Relationship Id="rId4" Type="http://schemas.openxmlformats.org/officeDocument/2006/relationships/hyperlink" Target="http://en.wikipedia.org/wiki/Charles_Bateman_(actor)" TargetMode="External"/><Relationship Id="rId9" Type="http://schemas.openxmlformats.org/officeDocument/2006/relationships/hyperlink" Target="https://www.facebook.com/photo.php?fbid=1465809346810189&amp;set=a.1450130965044694.1073741857.100001434121633&amp;type=3&amp;theater" TargetMode="External"/><Relationship Id="rId14" Type="http://schemas.openxmlformats.org/officeDocument/2006/relationships/hyperlink" Target="https://www.facebook.com/photo.php?fbid=1562127837178339&amp;set=a.1450130965044694.1073741857.100001434121633&amp;type=3&amp;theater" TargetMode="External"/><Relationship Id="rId22" Type="http://schemas.openxmlformats.org/officeDocument/2006/relationships/hyperlink" Target="https://www.facebook.com/photo.php?fbid=1644198475637941&amp;set=a.1450130965044694.1073741857.100001434121633&amp;type=3&amp;theate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acebook.com/photo.php?fbid=912222612168868&amp;set=a.854044471320016.1073741843.100001434121633&amp;type=3&amp;theater" TargetMode="External"/><Relationship Id="rId21" Type="http://schemas.openxmlformats.org/officeDocument/2006/relationships/hyperlink" Target="https://www.facebook.com/photo.php?fbid=912224558835340&amp;set=a.854044471320016.1073741843.100001434121633&amp;type=3&amp;theater" TargetMode="External"/><Relationship Id="rId42" Type="http://schemas.openxmlformats.org/officeDocument/2006/relationships/hyperlink" Target="https://www.facebook.com/photo.php?fbid=904744196250043&amp;set=a.904729472918182.1073741845.100001434121633&amp;type=3&amp;theater" TargetMode="External"/><Relationship Id="rId47" Type="http://schemas.openxmlformats.org/officeDocument/2006/relationships/hyperlink" Target="https://www.facebook.com/photo.php?fbid=904724202918709&amp;set=a.854044471320016.1073741843.100001434121633&amp;type=3&amp;theater" TargetMode="External"/><Relationship Id="rId63" Type="http://schemas.openxmlformats.org/officeDocument/2006/relationships/hyperlink" Target="https://www.todopapas.com/nombres/nombres-de-nino/maki" TargetMode="External"/><Relationship Id="rId68" Type="http://schemas.openxmlformats.org/officeDocument/2006/relationships/hyperlink" Target="https://www.facebook.com/photo.php?fbid=1422386791152445&amp;set=a.1422385834485874.1073741855.100001434121633&amp;type=3&amp;theater" TargetMode="External"/><Relationship Id="rId84" Type="http://schemas.openxmlformats.org/officeDocument/2006/relationships/hyperlink" Target="https://www.facebook.com/photo.php?fbid=1492890290768761&amp;set=a.1422385834485874.1073741855.100001434121633&amp;type=3&amp;theater" TargetMode="External"/><Relationship Id="rId89" Type="http://schemas.openxmlformats.org/officeDocument/2006/relationships/hyperlink" Target="https://www.facebook.com/photo.php?fbid=1481306695260454&amp;set=a.1422385834485874.1073741855.100001434121633&amp;type=3&amp;theater" TargetMode="External"/><Relationship Id="rId112" Type="http://schemas.openxmlformats.org/officeDocument/2006/relationships/hyperlink" Target="https://www.facebook.com/photo.php?fbid=1450131771711280&amp;set=a.1450130965044694.1073741857.100001434121633&amp;type=3&amp;theater" TargetMode="External"/><Relationship Id="rId16" Type="http://schemas.openxmlformats.org/officeDocument/2006/relationships/hyperlink" Target="https://www.facebook.com/photo.php?fbid=912223018835494&amp;set=a.854044471320016.1073741843.100001434121633&amp;type=3&amp;theater" TargetMode="External"/><Relationship Id="rId107" Type="http://schemas.openxmlformats.org/officeDocument/2006/relationships/hyperlink" Target="http://en.wikipedia.org/wiki/Charles_Bateman_(actor)" TargetMode="External"/><Relationship Id="rId11" Type="http://schemas.openxmlformats.org/officeDocument/2006/relationships/hyperlink" Target="https://www.facebook.com/photo.php?fbid=904741239583672&amp;set=a.904729472918182.1073741845.100001434121633&amp;type=3&amp;theater" TargetMode="External"/><Relationship Id="rId24" Type="http://schemas.openxmlformats.org/officeDocument/2006/relationships/hyperlink" Target="https://www.facebook.com/photo.php?fbid=912223572168772&amp;set=a.854044471320016.1073741843.100001434121633&amp;type=3&amp;theater" TargetMode="External"/><Relationship Id="rId32" Type="http://schemas.openxmlformats.org/officeDocument/2006/relationships/hyperlink" Target="https://www.facebook.com/photo.php?fbid=912223188835477&amp;set=a.854044471320016.1073741843.100001434121633&amp;type=3&amp;theater" TargetMode="External"/><Relationship Id="rId37" Type="http://schemas.openxmlformats.org/officeDocument/2006/relationships/hyperlink" Target="https://www.facebook.com/photo.php?fbid=912223235502139&amp;set=a.854044471320016.1073741843.100001434121633&amp;type=3&amp;theater" TargetMode="External"/><Relationship Id="rId40" Type="http://schemas.openxmlformats.org/officeDocument/2006/relationships/hyperlink" Target="https://www.facebook.com/photo.php?fbid=912224248835371&amp;set=a.854044471320016.1073741843.100001434121633&amp;type=3&amp;theater" TargetMode="External"/><Relationship Id="rId45" Type="http://schemas.openxmlformats.org/officeDocument/2006/relationships/hyperlink" Target="http://es.pokemon.wikia.com/wiki/Venusaur" TargetMode="External"/><Relationship Id="rId53" Type="http://schemas.openxmlformats.org/officeDocument/2006/relationships/hyperlink" Target="http://en.wikipedia.org/wiki/Dale_Robertson" TargetMode="External"/><Relationship Id="rId58" Type="http://schemas.openxmlformats.org/officeDocument/2006/relationships/hyperlink" Target="http://es.pokemon.wikia.com/wiki/Caterpie" TargetMode="External"/><Relationship Id="rId66" Type="http://schemas.openxmlformats.org/officeDocument/2006/relationships/hyperlink" Target="https://www.todopapas.com/nombres/nombres-de-nina/taimi" TargetMode="External"/><Relationship Id="rId74" Type="http://schemas.openxmlformats.org/officeDocument/2006/relationships/hyperlink" Target="https://www.facebook.com/photo.php?fbid=1450133765044414&amp;set=a.1450130965044694.1073741857.100001434121633&amp;type=3&amp;theater" TargetMode="External"/><Relationship Id="rId79" Type="http://schemas.openxmlformats.org/officeDocument/2006/relationships/hyperlink" Target="https://www.facebook.com/photo.php?fbid=1492887830769007&amp;set=a.1422385834485874.1073741855.100001434121633&amp;type=3&amp;theater" TargetMode="External"/><Relationship Id="rId87" Type="http://schemas.openxmlformats.org/officeDocument/2006/relationships/hyperlink" Target="https://www.facebook.com/photo.php?fbid=1450133711711086&amp;set=a.1450130965044694.1073741857.100001434121633&amp;type=3&amp;theater" TargetMode="External"/><Relationship Id="rId102" Type="http://schemas.openxmlformats.org/officeDocument/2006/relationships/hyperlink" Target="https://www.facebook.com/photo.php?fbid=1612644965459959&amp;set=a.1450130965044694.1073741857.100001434121633&amp;type=3&amp;theater" TargetMode="External"/><Relationship Id="rId110" Type="http://schemas.openxmlformats.org/officeDocument/2006/relationships/hyperlink" Target="https://www.facebook.com/photo.php?fbid=1510584848999305&amp;set=a.1450130965044694.1073741857.100001434121633&amp;type=3&amp;theater" TargetMode="External"/><Relationship Id="rId115" Type="http://schemas.openxmlformats.org/officeDocument/2006/relationships/printerSettings" Target="../printerSettings/printerSettings13.bin"/><Relationship Id="rId5" Type="http://schemas.openxmlformats.org/officeDocument/2006/relationships/hyperlink" Target="https://www.facebook.com/photo.php?fbid=904724506252012&amp;set=a.854044471320016.1073741843.100001434121633&amp;type=3&amp;theater" TargetMode="External"/><Relationship Id="rId61" Type="http://schemas.openxmlformats.org/officeDocument/2006/relationships/hyperlink" Target="http://en.wikipedia.org/wiki/Lorne_Greene" TargetMode="External"/><Relationship Id="rId82" Type="http://schemas.openxmlformats.org/officeDocument/2006/relationships/hyperlink" Target="https://www.facebook.com/photo.php?fbid=1510585725665884&amp;set=a.1450130965044694.1073741857.100001434121633&amp;type=3&amp;theater" TargetMode="External"/><Relationship Id="rId90" Type="http://schemas.openxmlformats.org/officeDocument/2006/relationships/hyperlink" Target="https://www.facebook.com/photo.php?fbid=1465799633477827&amp;set=a.1422385834485874.1073741855.100001434121633&amp;type=3&amp;theater" TargetMode="External"/><Relationship Id="rId95" Type="http://schemas.openxmlformats.org/officeDocument/2006/relationships/hyperlink" Target="https://www.facebook.com/photo.php?fbid=1465801020144355&amp;set=a.1422385834485874.1073741855.100001434121633&amp;type=3&amp;theater" TargetMode="External"/><Relationship Id="rId19" Type="http://schemas.openxmlformats.org/officeDocument/2006/relationships/hyperlink" Target="http://es.pokemon.wikia.com/wiki/Metapod" TargetMode="External"/><Relationship Id="rId14" Type="http://schemas.openxmlformats.org/officeDocument/2006/relationships/hyperlink" Target="http://es.pokemon.wikia.com/wiki/Charizard" TargetMode="External"/><Relationship Id="rId22" Type="http://schemas.openxmlformats.org/officeDocument/2006/relationships/hyperlink" Target="http://es.pokemon.wikia.com/wiki/Kakuna" TargetMode="External"/><Relationship Id="rId27" Type="http://schemas.openxmlformats.org/officeDocument/2006/relationships/hyperlink" Target="https://www.facebook.com/photo.php?fbid=746683845389413&amp;set=a.629940047063794.1073741828.100001434121633&amp;type=3" TargetMode="External"/><Relationship Id="rId30" Type="http://schemas.openxmlformats.org/officeDocument/2006/relationships/hyperlink" Target="https://www.facebook.com/photo.php?fbid=716971671693964&amp;set=a.629940047063794.1073741828.100001434121633&amp;type=3&amp;theater" TargetMode="External"/><Relationship Id="rId35" Type="http://schemas.openxmlformats.org/officeDocument/2006/relationships/hyperlink" Target="https://www.facebook.com/photo.php?fbid=904742226250240&amp;set=a.904729472918182.1073741845.100001434121633&amp;type=3&amp;theater" TargetMode="External"/><Relationship Id="rId43" Type="http://schemas.openxmlformats.org/officeDocument/2006/relationships/hyperlink" Target="https://www.facebook.com/photo.php?fbid=710526865671778&amp;set=a.629940047063794.1073741828.100001434121633&amp;type=3&amp;theater" TargetMode="External"/><Relationship Id="rId48" Type="http://schemas.openxmlformats.org/officeDocument/2006/relationships/hyperlink" Target="https://www.facebook.com/photo.php?fbid=904731506251312&amp;set=a.904729472918182.1073741845.100001434121633&amp;type=3&amp;theater" TargetMode="External"/><Relationship Id="rId56" Type="http://schemas.openxmlformats.org/officeDocument/2006/relationships/hyperlink" Target="http://en.wikipedia.org/wiki/Jack_Kelly_(actor)" TargetMode="External"/><Relationship Id="rId64" Type="http://schemas.openxmlformats.org/officeDocument/2006/relationships/hyperlink" Target="https://www.todopapas.com/nombres/nombres-de-nina/neida" TargetMode="External"/><Relationship Id="rId69" Type="http://schemas.openxmlformats.org/officeDocument/2006/relationships/hyperlink" Target="https://www.facebook.com/photo.php?fbid=1450133641711093&amp;set=a.1450130965044694.1073741857.100001434121633&amp;type=3&amp;theater" TargetMode="External"/><Relationship Id="rId77" Type="http://schemas.openxmlformats.org/officeDocument/2006/relationships/hyperlink" Target="https://www.facebook.com/photo.php?fbid=1465800920144365&amp;set=a.1422385834485874.1073741855.100001434121633&amp;type=3&amp;theater" TargetMode="External"/><Relationship Id="rId100" Type="http://schemas.openxmlformats.org/officeDocument/2006/relationships/hyperlink" Target="https://www.facebook.com/photo.php?fbid=1694754323915689&amp;set=a.1422385834485874.1073741855.100001434121633&amp;type=3&amp;theater" TargetMode="External"/><Relationship Id="rId105" Type="http://schemas.openxmlformats.org/officeDocument/2006/relationships/hyperlink" Target="https://www.facebook.com/photo.php?fbid=1663370903720698&amp;set=a.1450130965044694.1073741857.100001434121633&amp;type=3&amp;theater" TargetMode="External"/><Relationship Id="rId113" Type="http://schemas.openxmlformats.org/officeDocument/2006/relationships/hyperlink" Target="https://www.facebook.com/photo.php?fbid=1659316967459425&amp;set=a.1450130965044694.1073741857.100001434121633&amp;type=3&amp;theater" TargetMode="External"/><Relationship Id="rId8" Type="http://schemas.openxmlformats.org/officeDocument/2006/relationships/hyperlink" Target="https://www.facebook.com/photo.php?fbid=716973471693784&amp;set=a.629940047063794.1073741828.100001434121633&amp;type=3&amp;theater" TargetMode="External"/><Relationship Id="rId51" Type="http://schemas.openxmlformats.org/officeDocument/2006/relationships/hyperlink" Target="https://www.facebook.com/photo.php?fbid=716973415027123&amp;set=a.629940047063794.1073741828.100001434121633&amp;type=3&amp;theater" TargetMode="External"/><Relationship Id="rId72" Type="http://schemas.openxmlformats.org/officeDocument/2006/relationships/hyperlink" Target="https://www.facebook.com/photo.php?fbid=1498570913534032&amp;set=a.1422385834485874.1073741855.100001434121633&amp;type=3&amp;theater" TargetMode="External"/><Relationship Id="rId80" Type="http://schemas.openxmlformats.org/officeDocument/2006/relationships/hyperlink" Target="https://www.todopapas.com/nombres/nombres-de-nino/heikki" TargetMode="External"/><Relationship Id="rId85" Type="http://schemas.openxmlformats.org/officeDocument/2006/relationships/hyperlink" Target="https://www.facebook.com/photo.php?fbid=1465799493477841&amp;set=a.1422385834485874.1073741855.100001434121633&amp;type=3&amp;theater" TargetMode="External"/><Relationship Id="rId93" Type="http://schemas.openxmlformats.org/officeDocument/2006/relationships/hyperlink" Target="https://www.facebook.com/photo.php?fbid=1465801060144351&amp;set=a.1422385834485874.1073741855.100001434121633&amp;type=3&amp;theater" TargetMode="External"/><Relationship Id="rId98" Type="http://schemas.openxmlformats.org/officeDocument/2006/relationships/hyperlink" Target="https://www.facebook.com/photo.php?fbid=1612646002126522&amp;set=a.1450130965044694.1073741857.100001434121633&amp;type=3&amp;theater" TargetMode="External"/><Relationship Id="rId3" Type="http://schemas.openxmlformats.org/officeDocument/2006/relationships/hyperlink" Target="http://es.pokemon.wikia.com/wiki/Seaking" TargetMode="External"/><Relationship Id="rId12" Type="http://schemas.openxmlformats.org/officeDocument/2006/relationships/hyperlink" Target="http://es.pokemon.wikia.com/wiki/Squirtle" TargetMode="External"/><Relationship Id="rId17" Type="http://schemas.openxmlformats.org/officeDocument/2006/relationships/hyperlink" Target="https://www.facebook.com/photo.php?fbid=904724842918645&amp;set=a.854044471320016.1073741843.100001434121633&amp;type=3&amp;theater" TargetMode="External"/><Relationship Id="rId25" Type="http://schemas.openxmlformats.org/officeDocument/2006/relationships/hyperlink" Target="http://es.pokemon.wikia.com/wiki/Pidgeotto" TargetMode="External"/><Relationship Id="rId33" Type="http://schemas.openxmlformats.org/officeDocument/2006/relationships/hyperlink" Target="https://www.facebook.com/photo.php?fbid=904725392918590&amp;set=a.854044471320016.1073741843.100001434121633&amp;type=3&amp;theater" TargetMode="External"/><Relationship Id="rId38" Type="http://schemas.openxmlformats.org/officeDocument/2006/relationships/hyperlink" Target="https://www.facebook.com/photo.php?fbid=904725282918601&amp;set=a.854044471320016.1073741843.100001434121633&amp;type=3&amp;theater" TargetMode="External"/><Relationship Id="rId46" Type="http://schemas.openxmlformats.org/officeDocument/2006/relationships/hyperlink" Target="https://www.facebook.com/photo.php?fbid=912223278835468&amp;set=a.854044471320016.1073741843.100001434121633&amp;type=3&amp;theater" TargetMode="External"/><Relationship Id="rId59" Type="http://schemas.openxmlformats.org/officeDocument/2006/relationships/hyperlink" Target="http://en.wikipedia.org/wiki/Dick_Jones_(actor)" TargetMode="External"/><Relationship Id="rId67" Type="http://schemas.openxmlformats.org/officeDocument/2006/relationships/hyperlink" Target="https://www.todopapas.com/nombres/nombres-de-nina/anneli" TargetMode="External"/><Relationship Id="rId103" Type="http://schemas.openxmlformats.org/officeDocument/2006/relationships/hyperlink" Target="https://www.facebook.com/photo.php?fbid=1465809346810189&amp;set=a.1450130965044694.1073741857.100001434121633&amp;type=3&amp;theater" TargetMode="External"/><Relationship Id="rId108" Type="http://schemas.openxmlformats.org/officeDocument/2006/relationships/hyperlink" Target="https://www.facebook.com/photo.php?fbid=1663368037054318&amp;set=a.1450130965044694.1073741857.100001434121633&amp;type=3&amp;theater" TargetMode="External"/><Relationship Id="rId20" Type="http://schemas.openxmlformats.org/officeDocument/2006/relationships/hyperlink" Target="https://www.facebook.com/photo.php?fbid=912223682168761&amp;set=a.854044471320016.1073741843.100001434121633&amp;type=3&amp;theater" TargetMode="External"/><Relationship Id="rId41" Type="http://schemas.openxmlformats.org/officeDocument/2006/relationships/hyperlink" Target="https://www.facebook.com/photo.php?fbid=912223455502117&amp;set=a.854044471320016.1073741843.100001434121633&amp;type=3&amp;theater" TargetMode="External"/><Relationship Id="rId54" Type="http://schemas.openxmlformats.org/officeDocument/2006/relationships/hyperlink" Target="http://en.wikipedia.org/wiki/Allan_Lane" TargetMode="External"/><Relationship Id="rId62" Type="http://schemas.openxmlformats.org/officeDocument/2006/relationships/hyperlink" Target="http://en.wikipedia.org/wiki/Gene_Barry" TargetMode="External"/><Relationship Id="rId70" Type="http://schemas.openxmlformats.org/officeDocument/2006/relationships/hyperlink" Target="https://www.facebook.com/photo.php?fbid=1465800033477787&amp;set=a.1422385834485874.1073741855.100001434121633&amp;type=3&amp;theater" TargetMode="External"/><Relationship Id="rId75" Type="http://schemas.openxmlformats.org/officeDocument/2006/relationships/hyperlink" Target="https://www.facebook.com/photo.php?fbid=1450132861711171&amp;set=a.1450130965044694.1073741857.100001434121633&amp;type=3&amp;theater" TargetMode="External"/><Relationship Id="rId83" Type="http://schemas.openxmlformats.org/officeDocument/2006/relationships/hyperlink" Target="https://www.todopapas.com/nombres/nombres-de-nina/annelise" TargetMode="External"/><Relationship Id="rId88" Type="http://schemas.openxmlformats.org/officeDocument/2006/relationships/hyperlink" Target="https://www.facebook.com/photo.php?fbid=1450133061711151&amp;set=a.1450130965044694.1073741857.100001434121633&amp;type=3&amp;theater" TargetMode="External"/><Relationship Id="rId91" Type="http://schemas.openxmlformats.org/officeDocument/2006/relationships/hyperlink" Target="https://www.facebook.com/photo.php?fbid=1503446186379838&amp;set=a.1422385834485874.1073741855.100001434121633&amp;type=3&amp;theater" TargetMode="External"/><Relationship Id="rId96" Type="http://schemas.openxmlformats.org/officeDocument/2006/relationships/hyperlink" Target="https://www.facebook.com/photo.php?fbid=1562129447178178&amp;set=a.1450130965044694.1073741857.100001434121633&amp;type=3&amp;theater" TargetMode="External"/><Relationship Id="rId111" Type="http://schemas.openxmlformats.org/officeDocument/2006/relationships/hyperlink" Target="https://www.facebook.com/photo.php?fbid=1644198475637941&amp;set=a.1450130965044694.1073741857.100001434121633&amp;type=3&amp;theater" TargetMode="External"/><Relationship Id="rId1" Type="http://schemas.openxmlformats.org/officeDocument/2006/relationships/hyperlink" Target="http://es.pokemon.wikia.com/wiki/Pidgey" TargetMode="External"/><Relationship Id="rId6" Type="http://schemas.openxmlformats.org/officeDocument/2006/relationships/hyperlink" Target="https://historiadoreshistericos.files.wordpress.com/2011/08/pirata.jpg" TargetMode="External"/><Relationship Id="rId15" Type="http://schemas.openxmlformats.org/officeDocument/2006/relationships/hyperlink" Target="http://es.pokemon.wikia.com/wiki/Charmeleon" TargetMode="External"/><Relationship Id="rId23" Type="http://schemas.openxmlformats.org/officeDocument/2006/relationships/hyperlink" Target="http://es.pokemon.wikia.com/wiki/Blastoise" TargetMode="External"/><Relationship Id="rId28" Type="http://schemas.openxmlformats.org/officeDocument/2006/relationships/hyperlink" Target="https://www.facebook.com/photo.php?fbid=904724842918645&amp;set=a.854044471320016.1073741843.100001434121633&amp;type=3&amp;theater" TargetMode="External"/><Relationship Id="rId36" Type="http://schemas.openxmlformats.org/officeDocument/2006/relationships/hyperlink" Target="http://es.pokemon.wikia.com/wiki/Ivysaur" TargetMode="External"/><Relationship Id="rId49" Type="http://schemas.openxmlformats.org/officeDocument/2006/relationships/hyperlink" Target="https://www.facebook.com/photo.php?fbid=904731446251318&amp;set=a.904729472918182.1073741845.100001434121633&amp;type=3&amp;theater" TargetMode="External"/><Relationship Id="rId57" Type="http://schemas.openxmlformats.org/officeDocument/2006/relationships/hyperlink" Target="http://en.wikipedia.org/wiki/Gail_Davis" TargetMode="External"/><Relationship Id="rId106" Type="http://schemas.openxmlformats.org/officeDocument/2006/relationships/hyperlink" Target="https://www.facebook.com/photo.php?fbid=1465809630143494&amp;set=a.1450130965044694.1073741857.100001434121633&amp;type=3&amp;theater" TargetMode="External"/><Relationship Id="rId114" Type="http://schemas.openxmlformats.org/officeDocument/2006/relationships/hyperlink" Target="https://www.facebook.com/photo.php?fbid=1659320307459091&amp;set=a.1450130965044694.1073741857.100001434121633&amp;type=3&amp;theater" TargetMode="External"/><Relationship Id="rId10" Type="http://schemas.openxmlformats.org/officeDocument/2006/relationships/hyperlink" Target="https://www.facebook.com/photo.php?fbid=904725392918590&amp;set=a.854044471320016.1073741843.100001434121633&amp;type=3&amp;theater" TargetMode="External"/><Relationship Id="rId31" Type="http://schemas.openxmlformats.org/officeDocument/2006/relationships/hyperlink" Target="http://es.pokemon.wikia.com/wiki/Bulbasaur" TargetMode="External"/><Relationship Id="rId44" Type="http://schemas.openxmlformats.org/officeDocument/2006/relationships/hyperlink" Target="https://www.facebook.com/photo.php?fbid=904741196250343&amp;set=a.904729472918182.1073741845.100001434121633&amp;type=3&amp;theater" TargetMode="External"/><Relationship Id="rId52" Type="http://schemas.openxmlformats.org/officeDocument/2006/relationships/hyperlink" Target="https://www.facebook.com/photo.php?fbid=904732829584513&amp;set=a.904729472918182.1073741845.100001434121633&amp;type=3&amp;theater" TargetMode="External"/><Relationship Id="rId60" Type="http://schemas.openxmlformats.org/officeDocument/2006/relationships/hyperlink" Target="http://en.wikipedia.org/wiki/Pernell_Roberts" TargetMode="External"/><Relationship Id="rId65" Type="http://schemas.openxmlformats.org/officeDocument/2006/relationships/hyperlink" Target="https://www.todopapas.com/nombres/nombres-de-nina/lumi" TargetMode="External"/><Relationship Id="rId73" Type="http://schemas.openxmlformats.org/officeDocument/2006/relationships/hyperlink" Target="https://www.todopapas.com/nombres/nombres-de-nino/risto" TargetMode="External"/><Relationship Id="rId78" Type="http://schemas.openxmlformats.org/officeDocument/2006/relationships/hyperlink" Target="https://www.facebook.com/photo.php?fbid=1450133425044448&amp;set=a.1450130965044694.1073741857.100001434121633&amp;type=3&amp;theater" TargetMode="External"/><Relationship Id="rId81" Type="http://schemas.openxmlformats.org/officeDocument/2006/relationships/hyperlink" Target="https://www.facebook.com/photo.php?fbid=1510582722332851&amp;set=a.1450130965044694.1073741857.100001434121633&amp;type=3&amp;theater" TargetMode="External"/><Relationship Id="rId86" Type="http://schemas.openxmlformats.org/officeDocument/2006/relationships/hyperlink" Target="https://www.facebook.com/photo.php?fbid=1510588092332314&amp;set=a.1450130965044694.1073741857.100001434121633&amp;type=3&amp;theater" TargetMode="External"/><Relationship Id="rId94" Type="http://schemas.openxmlformats.org/officeDocument/2006/relationships/hyperlink" Target="https://www.facebook.com/photo.php?fbid=1450133505044440&amp;set=a.1450130965044694.1073741857.100001434121633&amp;type=3&amp;theater" TargetMode="External"/><Relationship Id="rId99" Type="http://schemas.openxmlformats.org/officeDocument/2006/relationships/hyperlink" Target="https://www.facebook.com/photo.php?fbid=1510583528999437&amp;set=a.1450130965044694.1073741857.100001434121633&amp;type=3&amp;theater" TargetMode="External"/><Relationship Id="rId101" Type="http://schemas.openxmlformats.org/officeDocument/2006/relationships/hyperlink" Target="https://www.todopapas.com/nombres/nombres-de-nino/ulrik" TargetMode="External"/><Relationship Id="rId4" Type="http://schemas.openxmlformats.org/officeDocument/2006/relationships/hyperlink" Target="http://es.pokemon.wikia.com/wiki/Beedrill" TargetMode="External"/><Relationship Id="rId9" Type="http://schemas.openxmlformats.org/officeDocument/2006/relationships/hyperlink" Target="https://www.facebook.com/photo.php?fbid=904736256250837&amp;set=a.904729472918182.1073741845.100001434121633&amp;type=3&amp;th" TargetMode="External"/><Relationship Id="rId13" Type="http://schemas.openxmlformats.org/officeDocument/2006/relationships/hyperlink" Target="https://www.facebook.com/photo.php?fbid=912222152168914&amp;set=a.854044471320016.1073741843.100001434121633&amp;type=3&amp;theater" TargetMode="External"/><Relationship Id="rId18" Type="http://schemas.openxmlformats.org/officeDocument/2006/relationships/hyperlink" Target="https://www.facebook.com/photo.php?fbid=904736592917470&amp;set=a.904729472918182.1073741845.100001434121633&amp;type=3&amp;theater" TargetMode="External"/><Relationship Id="rId39" Type="http://schemas.openxmlformats.org/officeDocument/2006/relationships/hyperlink" Target="http://es.pokemon.wikia.com/wiki/Wartortle" TargetMode="External"/><Relationship Id="rId109" Type="http://schemas.openxmlformats.org/officeDocument/2006/relationships/hyperlink" Target="https://www.facebook.com/photo.php?fbid=1663353167055805&amp;set=a.1450130965044694.1073741857.100001434121633&amp;type=3&amp;theater" TargetMode="External"/><Relationship Id="rId34" Type="http://schemas.openxmlformats.org/officeDocument/2006/relationships/hyperlink" Target="https://www.facebook.com/photo.php?fbid=904724842918645&amp;set=a.854044471320016.1073741843.100001434121633&amp;type=3&amp;theater" TargetMode="External"/><Relationship Id="rId50" Type="http://schemas.openxmlformats.org/officeDocument/2006/relationships/hyperlink" Target="https://www.facebook.com/photo.php?fbid=904733572917772&amp;set=a.904729472918182.1073741845.100001434121633&amp;type=3&amp;theater" TargetMode="External"/><Relationship Id="rId55" Type="http://schemas.openxmlformats.org/officeDocument/2006/relationships/hyperlink" Target="http://en.wikipedia.org/wiki/Rex_Reason" TargetMode="External"/><Relationship Id="rId76" Type="http://schemas.openxmlformats.org/officeDocument/2006/relationships/hyperlink" Target="https://www.facebook.com/photo.php?fbid=1481304881927302&amp;set=a.1422385834485874.1073741855.100001434121633&amp;type=3&amp;theater" TargetMode="External"/><Relationship Id="rId97" Type="http://schemas.openxmlformats.org/officeDocument/2006/relationships/hyperlink" Target="https://www.facebook.com/photo.php?fbid=1612648665459589&amp;set=a.1450130965044694.1073741857.100001434121633&amp;type=3&amp;theater" TargetMode="External"/><Relationship Id="rId104" Type="http://schemas.openxmlformats.org/officeDocument/2006/relationships/hyperlink" Target="https://www.facebook.com/photo.php?fbid=1612642748793514&amp;set=a.1450130965044694.1073741857.100001434121633&amp;type=3&amp;theater" TargetMode="External"/><Relationship Id="rId7" Type="http://schemas.openxmlformats.org/officeDocument/2006/relationships/hyperlink" Target="https://www.facebook.com/photo.php?fbid=746677452056719&amp;set=a.629940047063794.1073741828.100001434121633&amp;type=3&amp;theater" TargetMode="External"/><Relationship Id="rId71" Type="http://schemas.openxmlformats.org/officeDocument/2006/relationships/hyperlink" Target="https://www.facebook.com/photo.php?fbid=1465800273477763&amp;set=a.1422385834485874.1073741855.100001434121633&amp;type=3&amp;theater" TargetMode="External"/><Relationship Id="rId92" Type="http://schemas.openxmlformats.org/officeDocument/2006/relationships/hyperlink" Target="https://www.facebook.com/photo.php?fbid=1465800510144406&amp;set=a.1422385834485874.1073741855.100001434121633&amp;type=3&amp;theater" TargetMode="External"/><Relationship Id="rId2" Type="http://schemas.openxmlformats.org/officeDocument/2006/relationships/hyperlink" Target="http://es.pokemon.wikia.com/wiki/Staryu" TargetMode="External"/><Relationship Id="rId29" Type="http://schemas.openxmlformats.org/officeDocument/2006/relationships/hyperlink" Target="https://www.facebook.com/photo.php?fbid=912224748835321&amp;set=a.854044471320016.1073741843.100001434121633&amp;type=3&amp;theater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photo.php?fbid=1694755267248928&amp;set=a.1422385834485874.1073741855.100001434121633&amp;type=3&amp;theater" TargetMode="External"/><Relationship Id="rId3" Type="http://schemas.openxmlformats.org/officeDocument/2006/relationships/hyperlink" Target="http://es.pokemon.wikia.com/wiki/Weedle" TargetMode="External"/><Relationship Id="rId7" Type="http://schemas.openxmlformats.org/officeDocument/2006/relationships/hyperlink" Target="https://www.facebook.com/photo.php?fbid=1694756203915501&amp;set=a.1422385834485874.1073741855.100001434121633&amp;type=3&amp;theater" TargetMode="External"/><Relationship Id="rId2" Type="http://schemas.openxmlformats.org/officeDocument/2006/relationships/hyperlink" Target="https://www.facebook.com/photo.php?fbid=632491266808672&amp;set=a.630395500351582.1073741829.100001434121633&amp;type=3&amp;theater" TargetMode="External"/><Relationship Id="rId1" Type="http://schemas.openxmlformats.org/officeDocument/2006/relationships/hyperlink" Target="https://www.facebook.com/photo.php?fbid=630400960351036&amp;set=a.630395500351582.1073741829.100001434121633&amp;type=3&amp;theater" TargetMode="External"/><Relationship Id="rId6" Type="http://schemas.openxmlformats.org/officeDocument/2006/relationships/hyperlink" Target="https://www.facebook.com/photo.php?fbid=630400843684381&amp;set=a.630395500351582.1073741829.100001434121633&amp;type=3&amp;theater" TargetMode="External"/><Relationship Id="rId5" Type="http://schemas.openxmlformats.org/officeDocument/2006/relationships/hyperlink" Target="http://es.pokemon.wikia.com/wiki/Butterfree" TargetMode="External"/><Relationship Id="rId4" Type="http://schemas.openxmlformats.org/officeDocument/2006/relationships/hyperlink" Target="https://www.facebook.com/photo.php?fbid=1694750230582765&amp;set=a.1422385834485874.1073741855.100001434121633&amp;type=3&amp;theater" TargetMode="External"/><Relationship Id="rId9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photo.php?fbid=1694755267248928&amp;set=a.1422385834485874.1073741855.100001434121633&amp;type=3&amp;theater" TargetMode="External"/><Relationship Id="rId13" Type="http://schemas.openxmlformats.org/officeDocument/2006/relationships/hyperlink" Target="http://es.pokemon.wikia.com/wiki/Charmander" TargetMode="External"/><Relationship Id="rId3" Type="http://schemas.openxmlformats.org/officeDocument/2006/relationships/hyperlink" Target="http://es.pokemon.wikia.com/wiki/Pidgeot" TargetMode="External"/><Relationship Id="rId7" Type="http://schemas.openxmlformats.org/officeDocument/2006/relationships/hyperlink" Target="https://www.facebook.com/photo.php?fbid=1694753317249123&amp;set=a.1422385834485874.1073741855.100001434121633&amp;type=3&amp;theater" TargetMode="External"/><Relationship Id="rId12" Type="http://schemas.openxmlformats.org/officeDocument/2006/relationships/hyperlink" Target="https://www.facebook.com/photo.php?fbid=632491266808672&amp;set=a.630395500351582.1073741829.100001434121633&amp;type=3&amp;theater" TargetMode="External"/><Relationship Id="rId2" Type="http://schemas.openxmlformats.org/officeDocument/2006/relationships/hyperlink" Target="http://es.pokemon.wikia.com/wiki/Weedle" TargetMode="External"/><Relationship Id="rId1" Type="http://schemas.openxmlformats.org/officeDocument/2006/relationships/hyperlink" Target="http://es.pokemon.wikia.com/wiki/Butterfree" TargetMode="External"/><Relationship Id="rId6" Type="http://schemas.openxmlformats.org/officeDocument/2006/relationships/hyperlink" Target="https://www.facebook.com/photo.php?fbid=1694750230582765&amp;set=a.1422385834485874.1073741855.100001434121633&amp;type=3&amp;theater" TargetMode="External"/><Relationship Id="rId11" Type="http://schemas.openxmlformats.org/officeDocument/2006/relationships/hyperlink" Target="https://www.facebook.com/photo.php?fbid=630400960351036&amp;set=a.630395500351582.1073741829.100001434121633&amp;type=3&amp;theater" TargetMode="External"/><Relationship Id="rId5" Type="http://schemas.openxmlformats.org/officeDocument/2006/relationships/hyperlink" Target="https://www.facebook.com/photo.php?fbid=1694743573916764&amp;set=a.1422385834485874.1073741855.100001434121633&amp;type=3&amp;theater" TargetMode="External"/><Relationship Id="rId10" Type="http://schemas.openxmlformats.org/officeDocument/2006/relationships/hyperlink" Target="https://www.facebook.com/photo.php?fbid=630400843684381&amp;set=a.630395500351582.1073741829.100001434121633&amp;type=3&amp;theater" TargetMode="External"/><Relationship Id="rId4" Type="http://schemas.openxmlformats.org/officeDocument/2006/relationships/hyperlink" Target="https://www.todopapas.com/nombres/nombres-de-nina/henna" TargetMode="External"/><Relationship Id="rId9" Type="http://schemas.openxmlformats.org/officeDocument/2006/relationships/hyperlink" Target="https://www.facebook.com/photo.php?fbid=1694756203915501&amp;set=a.1422385834485874.1073741855.100001434121633&amp;type=3&amp;theater" TargetMode="External"/><Relationship Id="rId14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s.pokemon.wikia.com/wiki/Pidgeot" TargetMode="External"/><Relationship Id="rId2" Type="http://schemas.openxmlformats.org/officeDocument/2006/relationships/hyperlink" Target="http://es.pokemon.wikia.com/wiki/Weedle" TargetMode="External"/><Relationship Id="rId1" Type="http://schemas.openxmlformats.org/officeDocument/2006/relationships/hyperlink" Target="http://es.pokemon.wikia.com/wiki/Butterfree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en.wikipedia.org/wiki/Charles_Bateman_(actor)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photo.php?fbid=710526915671773&amp;set=a.629940047063794.1073741828.100001434121633&amp;type=3&amp;theater" TargetMode="External"/><Relationship Id="rId13" Type="http://schemas.openxmlformats.org/officeDocument/2006/relationships/hyperlink" Target="https://www.facebook.com/photo.php?fbid=710526792338452&amp;set=a.629940047063794.1073741828.100001434121633&amp;type=3&amp;theater" TargetMode="External"/><Relationship Id="rId18" Type="http://schemas.openxmlformats.org/officeDocument/2006/relationships/hyperlink" Target="https://www.facebook.com/photo.php?fbid=710526915671773&amp;set=a.629940047063794.1073741828.100001434121633&amp;type=3&amp;theater" TargetMode="External"/><Relationship Id="rId3" Type="http://schemas.openxmlformats.org/officeDocument/2006/relationships/hyperlink" Target="https://www.facebook.com/photo.php?fbid=630400843684381&amp;set=a.630395500351582.1073741829.100001434121633&amp;type=3&amp;theater" TargetMode="External"/><Relationship Id="rId21" Type="http://schemas.openxmlformats.org/officeDocument/2006/relationships/hyperlink" Target="https://www.facebook.com/photo.php?fbid=630400960351036&amp;set=a.630395500351582.1073741829.100001434121633&amp;type=3&amp;theater" TargetMode="External"/><Relationship Id="rId7" Type="http://schemas.openxmlformats.org/officeDocument/2006/relationships/hyperlink" Target="https://www.facebook.com/photo.php?fbid=746684612056003&amp;set=a.629940047063794.1073741828.100001434121633&amp;type=3&amp;theater" TargetMode="External"/><Relationship Id="rId12" Type="http://schemas.openxmlformats.org/officeDocument/2006/relationships/hyperlink" Target="https://www.facebook.com/photo.php?fbid=904744012916728&amp;set=a.904729472918182.1073741845.100001434121633&amp;type=3&amp;theater" TargetMode="External"/><Relationship Id="rId17" Type="http://schemas.openxmlformats.org/officeDocument/2006/relationships/hyperlink" Target="https://www.facebook.com/photo.php?fbid=912224248835371&amp;set=a.854044471320016.1073741843.100001434121633&amp;type=3&amp;theater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s://www.facebook.com/photo.php?fbid=912223455502117&amp;set=a.854044471320016.1073741843.100001434121633&amp;type=3&amp;theater" TargetMode="External"/><Relationship Id="rId16" Type="http://schemas.openxmlformats.org/officeDocument/2006/relationships/hyperlink" Target="http://es.pokemon.wikia.com/wiki/Wartortle" TargetMode="External"/><Relationship Id="rId20" Type="http://schemas.openxmlformats.org/officeDocument/2006/relationships/hyperlink" Target="https://www.facebook.com/photo.php?fbid=630400843684381&amp;set=a.630395500351582.1073741829.100001434121633&amp;type=3&amp;theater" TargetMode="External"/><Relationship Id="rId1" Type="http://schemas.openxmlformats.org/officeDocument/2006/relationships/hyperlink" Target="https://historiadoreshistericos.files.wordpress.com/2011/08/pirata.jpg" TargetMode="External"/><Relationship Id="rId6" Type="http://schemas.openxmlformats.org/officeDocument/2006/relationships/hyperlink" Target="https://www.facebook.com/photo.php?fbid=746674185390379&amp;set=a.629940047063794.1073741828.100001434121633&amp;type=3&amp;theater" TargetMode="External"/><Relationship Id="rId11" Type="http://schemas.openxmlformats.org/officeDocument/2006/relationships/hyperlink" Target="https://www.facebook.com/photo.php?fbid=710527195671745&amp;set=a.629940047063794.1073741828.100001434121633&amp;type=3&amp;theater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s://www.facebook.com/photo.php?fbid=632491266808672&amp;set=a.630395500351582.1073741829.100001434121633&amp;type=3&amp;theater" TargetMode="External"/><Relationship Id="rId15" Type="http://schemas.openxmlformats.org/officeDocument/2006/relationships/hyperlink" Target="https://www.facebook.com/photo.php?fbid=716971671693964&amp;set=a.629940047063794.1073741828.100001434121633&amp;type=3&amp;theater" TargetMode="External"/><Relationship Id="rId23" Type="http://schemas.openxmlformats.org/officeDocument/2006/relationships/printerSettings" Target="../printerSettings/printerSettings3.bin"/><Relationship Id="rId10" Type="http://schemas.openxmlformats.org/officeDocument/2006/relationships/hyperlink" Target="https://www.facebook.com/photo.php?fbid=710527309005067&amp;set=a.629940047063794.1073741828.100001434121633&amp;type=3&amp;theater" TargetMode="External"/><Relationship Id="rId19" Type="http://schemas.openxmlformats.org/officeDocument/2006/relationships/hyperlink" Target="https://www.facebook.com/photo.php?fbid=904724842918645&amp;set=a.854044471320016.1073741843.100001434121633&amp;type=3&amp;theater" TargetMode="External"/><Relationship Id="rId4" Type="http://schemas.openxmlformats.org/officeDocument/2006/relationships/hyperlink" Target="https://www.facebook.com/photo.php?fbid=630400960351036&amp;set=a.630395500351582.1073741829.100001434121633&amp;type=3&amp;theater" TargetMode="External"/><Relationship Id="rId9" Type="http://schemas.openxmlformats.org/officeDocument/2006/relationships/hyperlink" Target="https://www.facebook.com/photo.php?fbid=716971671693964&amp;set=a.629940047063794.1073741828.100001434121633&amp;type=3&amp;theater" TargetMode="External"/><Relationship Id="rId14" Type="http://schemas.openxmlformats.org/officeDocument/2006/relationships/hyperlink" Target="https://www.facebook.com/photo.php?fbid=710527195671745&amp;set=a.629940047063794.1073741828.100001434121633&amp;type=3&amp;theater" TargetMode="External"/><Relationship Id="rId22" Type="http://schemas.openxmlformats.org/officeDocument/2006/relationships/hyperlink" Target="https://www.facebook.com/photo.php?fbid=632491266808672&amp;set=a.630395500351582.1073741829.100001434121633&amp;type=3&amp;theate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photo.php?fbid=1465809523476838&amp;set=a.1450130965044694.1073741857.100001434121633&amp;type=3&amp;theater" TargetMode="External"/><Relationship Id="rId13" Type="http://schemas.openxmlformats.org/officeDocument/2006/relationships/hyperlink" Target="https://www.facebook.com/photo.php?fbid=1562127840511672&amp;set=a.1450130965044694.1073741857.100001434121633&amp;type=3&amp;theater" TargetMode="External"/><Relationship Id="rId3" Type="http://schemas.openxmlformats.org/officeDocument/2006/relationships/hyperlink" Target="https://www.facebook.com/photo.php?fbid=632491266808672&amp;set=a.630395500351582.1073741829.100001434121633&amp;type=3&amp;theater" TargetMode="External"/><Relationship Id="rId7" Type="http://schemas.openxmlformats.org/officeDocument/2006/relationships/hyperlink" Target="https://www.facebook.com/photo.php?fbid=1644197722304683&amp;set=a.1450130965044694.1073741857.100001434121633&amp;type=3&amp;theater" TargetMode="External"/><Relationship Id="rId12" Type="http://schemas.openxmlformats.org/officeDocument/2006/relationships/hyperlink" Target="https://www.facebook.com/photo.php?fbid=1510600472331076&amp;set=a.1450130965044694.1073741857.100001434121633&amp;type=3&amp;theater" TargetMode="External"/><Relationship Id="rId2" Type="http://schemas.openxmlformats.org/officeDocument/2006/relationships/hyperlink" Target="https://www.facebook.com/photo.php?fbid=630400960351036&amp;set=a.630395500351582.1073741829.100001434121633&amp;type=3&amp;theater" TargetMode="External"/><Relationship Id="rId1" Type="http://schemas.openxmlformats.org/officeDocument/2006/relationships/hyperlink" Target="https://www.facebook.com/photo.php?fbid=630400843684381&amp;set=a.630395500351582.1073741829.100001434121633&amp;type=3&amp;theater" TargetMode="External"/><Relationship Id="rId6" Type="http://schemas.openxmlformats.org/officeDocument/2006/relationships/hyperlink" Target="https://www.facebook.com/photo.php?fbid=1562127837178339&amp;set=a.1450130965044694.1073741857.100001434121633&amp;type=3&amp;theater" TargetMode="External"/><Relationship Id="rId11" Type="http://schemas.openxmlformats.org/officeDocument/2006/relationships/hyperlink" Target="https://www.facebook.com/photo.php?fbid=1659318617459260&amp;set=a.1450130965044694.1073741857.100001434121633&amp;type=3&amp;theater" TargetMode="External"/><Relationship Id="rId5" Type="http://schemas.openxmlformats.org/officeDocument/2006/relationships/hyperlink" Target="https://www.facebook.com/photo.php?fbid=1450133545044436&amp;set=a.1450130965044694.1073741857.100001434121633&amp;type=3&amp;theater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https://www.facebook.com/photo.php?fbid=1644196755638113&amp;set=a.1450130965044694.1073741857.100001434121633&amp;type=3&amp;theater" TargetMode="External"/><Relationship Id="rId4" Type="http://schemas.openxmlformats.org/officeDocument/2006/relationships/hyperlink" Target="http://es.pokemon.wikia.com/wiki/Charmander" TargetMode="External"/><Relationship Id="rId9" Type="http://schemas.openxmlformats.org/officeDocument/2006/relationships/hyperlink" Target="https://www.facebook.com/photo.php?fbid=1562128873844902&amp;set=a.1450130965044694.1073741857.100001434121633&amp;type=3&amp;theater" TargetMode="External"/><Relationship Id="rId14" Type="http://schemas.openxmlformats.org/officeDocument/2006/relationships/hyperlink" Target="https://www.facebook.com/photo.php?fbid=1644199392304516&amp;set=a.1450130965044694.1073741857.100001434121633&amp;type=3&amp;theate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67"/>
  <sheetViews>
    <sheetView tabSelected="1" topLeftCell="A4" zoomScaleNormal="100" workbookViewId="0">
      <selection activeCell="H27" sqref="H27"/>
    </sheetView>
  </sheetViews>
  <sheetFormatPr defaultRowHeight="12.75" x14ac:dyDescent="0.2"/>
  <cols>
    <col min="1" max="1" width="6" customWidth="1"/>
    <col min="2" max="2" width="43.85546875" customWidth="1"/>
    <col min="3" max="3" width="10" customWidth="1"/>
    <col min="4" max="4" width="9" customWidth="1"/>
    <col min="5" max="5" width="3.42578125" customWidth="1"/>
    <col min="6" max="6" width="10.7109375" style="1724" customWidth="1"/>
    <col min="7" max="7" width="10.140625" style="1325" customWidth="1"/>
    <col min="8" max="8" width="15.7109375" style="1432" customWidth="1"/>
    <col min="12" max="12" width="11.140625" customWidth="1"/>
  </cols>
  <sheetData>
    <row r="1" spans="1:38" ht="42" thickBot="1" x14ac:dyDescent="0.45">
      <c r="A1" s="1395" t="s">
        <v>614</v>
      </c>
      <c r="B1" s="627" t="s">
        <v>40</v>
      </c>
      <c r="C1" s="1811" t="s">
        <v>441</v>
      </c>
      <c r="D1" s="1812"/>
      <c r="E1" s="1279"/>
      <c r="F1" s="1280">
        <f ca="1">NOW()</f>
        <v>43551.770997800922</v>
      </c>
      <c r="G1" s="630"/>
      <c r="H1" s="1415"/>
      <c r="I1" s="632"/>
      <c r="J1" s="633"/>
      <c r="K1" s="1396"/>
      <c r="L1" s="635">
        <v>42303</v>
      </c>
      <c r="M1" s="475" t="s">
        <v>483</v>
      </c>
      <c r="N1" s="481" t="s">
        <v>6</v>
      </c>
      <c r="O1" s="481" t="s">
        <v>13</v>
      </c>
      <c r="P1" s="481" t="s">
        <v>484</v>
      </c>
      <c r="Q1" s="493" t="s">
        <v>486</v>
      </c>
      <c r="R1" s="488" t="s">
        <v>477</v>
      </c>
      <c r="S1" s="494" t="s">
        <v>485</v>
      </c>
      <c r="U1" s="404">
        <v>42726</v>
      </c>
      <c r="V1" s="276">
        <v>42408</v>
      </c>
      <c r="W1" s="1400" t="s">
        <v>660</v>
      </c>
      <c r="X1" s="867">
        <v>42566</v>
      </c>
      <c r="Y1" t="s">
        <v>661</v>
      </c>
      <c r="AC1" s="1056">
        <v>42969</v>
      </c>
    </row>
    <row r="2" spans="1:38" ht="18.75" thickBot="1" x14ac:dyDescent="0.45">
      <c r="A2" s="633" t="s">
        <v>0</v>
      </c>
      <c r="B2" s="632" t="s">
        <v>1</v>
      </c>
      <c r="C2" s="633" t="s">
        <v>2</v>
      </c>
      <c r="D2" s="636" t="s">
        <v>3</v>
      </c>
      <c r="E2" s="637" t="s">
        <v>4</v>
      </c>
      <c r="F2" s="633" t="s">
        <v>5</v>
      </c>
      <c r="G2" s="630" t="s">
        <v>10</v>
      </c>
      <c r="H2" s="1415" t="s">
        <v>1103</v>
      </c>
      <c r="I2" s="632" t="s">
        <v>33</v>
      </c>
      <c r="J2" s="1395" t="s">
        <v>34</v>
      </c>
      <c r="K2" s="633" t="s">
        <v>35</v>
      </c>
      <c r="L2" s="1395"/>
      <c r="M2" s="476"/>
      <c r="N2" s="482"/>
      <c r="O2" s="482"/>
      <c r="P2" s="482"/>
      <c r="Q2" s="482"/>
      <c r="R2" s="291"/>
      <c r="S2" s="495"/>
      <c r="U2" s="1400"/>
      <c r="X2" s="1400"/>
      <c r="AC2" t="s">
        <v>1099</v>
      </c>
    </row>
    <row r="3" spans="1:38" ht="18.75" thickBot="1" x14ac:dyDescent="0.45">
      <c r="A3" s="1666">
        <v>1171</v>
      </c>
      <c r="B3" s="1455" t="s">
        <v>84</v>
      </c>
      <c r="C3" s="1482" t="s">
        <v>6</v>
      </c>
      <c r="D3" s="1356">
        <v>2500</v>
      </c>
      <c r="E3" s="1260" t="s">
        <v>42</v>
      </c>
      <c r="F3" s="1357">
        <v>41628</v>
      </c>
      <c r="G3" s="1405" t="s">
        <v>94</v>
      </c>
      <c r="H3" s="1419" t="s">
        <v>1114</v>
      </c>
      <c r="I3" s="731">
        <f t="shared" ref="I3:I8" si="0">+IF($C3="MACHO",1,0)</f>
        <v>1</v>
      </c>
      <c r="J3" s="731">
        <f t="shared" ref="J3:J8" si="1">+IF($C3="HEMBRA",1,0)</f>
        <v>0</v>
      </c>
      <c r="K3" s="718">
        <f t="shared" ref="K3:K8" si="2">+IF($C3="-",1,0)</f>
        <v>0</v>
      </c>
      <c r="L3" s="647">
        <v>70</v>
      </c>
      <c r="M3" s="485">
        <f t="shared" ref="M3:M8" si="3">DAYS360(F3,L$1,FALSE)/30</f>
        <v>22.2</v>
      </c>
      <c r="N3" s="484">
        <f t="shared" ref="N3:O5" si="4">+IF($M3&gt;12,IF(I3=1,$S3,""),"")</f>
        <v>72</v>
      </c>
      <c r="O3" s="484" t="str">
        <f t="shared" si="4"/>
        <v/>
      </c>
      <c r="P3" s="484" t="str">
        <f>+IF($M3&gt;12,"",S3)</f>
        <v/>
      </c>
      <c r="Q3" s="484"/>
      <c r="R3" s="490">
        <v>74</v>
      </c>
      <c r="S3" s="442">
        <f>AVERAGE(R3,L3)</f>
        <v>72</v>
      </c>
      <c r="T3" s="375"/>
      <c r="U3" s="3"/>
      <c r="V3" s="6"/>
      <c r="W3" s="868">
        <f>AVERAGE(N3:V3)</f>
        <v>72.666666666666671</v>
      </c>
      <c r="X3" s="3">
        <v>95</v>
      </c>
      <c r="Y3" s="869">
        <f t="shared" ref="Y3:Y8" si="5">+(X3-W3)/W3</f>
        <v>0.30733944954128434</v>
      </c>
      <c r="Z3" s="6"/>
      <c r="AA3" s="6"/>
      <c r="AB3" s="6"/>
      <c r="AC3" s="6"/>
      <c r="AD3" s="6"/>
      <c r="AE3" s="6"/>
      <c r="AF3" s="6"/>
      <c r="AG3" s="6"/>
      <c r="AH3" s="874">
        <f t="shared" ref="AH3:AH8" si="6">+D3*1.1</f>
        <v>2750</v>
      </c>
      <c r="AI3" s="6">
        <v>2200</v>
      </c>
      <c r="AJ3" s="6">
        <f t="shared" ref="AJ3:AJ8" si="7">+AI3*0.7</f>
        <v>1540</v>
      </c>
      <c r="AK3" s="6"/>
      <c r="AL3" s="6"/>
    </row>
    <row r="4" spans="1:38" ht="18.75" thickBot="1" x14ac:dyDescent="0.45">
      <c r="A4" s="1665">
        <v>1178</v>
      </c>
      <c r="B4" s="1324" t="s">
        <v>1092</v>
      </c>
      <c r="C4" s="633" t="s">
        <v>13</v>
      </c>
      <c r="D4" s="1224">
        <v>2500</v>
      </c>
      <c r="E4" s="667" t="s">
        <v>42</v>
      </c>
      <c r="F4" s="697">
        <v>41732</v>
      </c>
      <c r="G4" s="749" t="s">
        <v>102</v>
      </c>
      <c r="H4" s="1420" t="s">
        <v>1116</v>
      </c>
      <c r="I4" s="1658">
        <f t="shared" si="0"/>
        <v>0</v>
      </c>
      <c r="J4" s="1658">
        <f t="shared" si="1"/>
        <v>1</v>
      </c>
      <c r="K4" s="633">
        <f t="shared" si="2"/>
        <v>0</v>
      </c>
      <c r="L4" s="639" t="s">
        <v>479</v>
      </c>
      <c r="M4" s="480">
        <f t="shared" si="3"/>
        <v>18.766666666666666</v>
      </c>
      <c r="N4" s="483" t="str">
        <f t="shared" si="4"/>
        <v/>
      </c>
      <c r="O4" s="526">
        <f t="shared" si="4"/>
        <v>67</v>
      </c>
      <c r="P4" s="483" t="str">
        <f>+IF($M4&gt;12,"",S4)</f>
        <v/>
      </c>
      <c r="Q4" s="483"/>
      <c r="R4" s="1359">
        <v>67</v>
      </c>
      <c r="S4" s="525">
        <f>AVERAGE(R4,L4)</f>
        <v>67</v>
      </c>
      <c r="T4" s="375"/>
      <c r="U4" s="3"/>
      <c r="V4" s="6"/>
      <c r="W4" s="868">
        <f>AVERAGE(N4:V4)</f>
        <v>67</v>
      </c>
      <c r="X4" s="3">
        <v>107</v>
      </c>
      <c r="Y4" s="869">
        <f t="shared" si="5"/>
        <v>0.59701492537313428</v>
      </c>
      <c r="Z4" s="6"/>
      <c r="AA4" s="6"/>
      <c r="AB4" s="6"/>
      <c r="AC4" s="6"/>
      <c r="AD4" s="6"/>
      <c r="AE4" s="6"/>
      <c r="AF4" s="6"/>
      <c r="AG4" s="6"/>
      <c r="AH4" s="6">
        <f t="shared" si="6"/>
        <v>2750</v>
      </c>
      <c r="AI4" s="6">
        <v>5280</v>
      </c>
      <c r="AJ4" s="6">
        <f t="shared" si="7"/>
        <v>3695.9999999999995</v>
      </c>
      <c r="AK4" s="6"/>
      <c r="AL4" s="6"/>
    </row>
    <row r="5" spans="1:38" ht="18.75" thickBot="1" x14ac:dyDescent="0.45">
      <c r="A5" s="420">
        <v>1187</v>
      </c>
      <c r="B5" s="1168" t="s">
        <v>338</v>
      </c>
      <c r="C5" s="633" t="s">
        <v>6</v>
      </c>
      <c r="D5" s="1356">
        <v>2500</v>
      </c>
      <c r="E5" s="704" t="s">
        <v>42</v>
      </c>
      <c r="F5" s="705">
        <v>41723</v>
      </c>
      <c r="G5" s="1406" t="s">
        <v>117</v>
      </c>
      <c r="H5" s="1418" t="s">
        <v>1191</v>
      </c>
      <c r="I5" s="639">
        <f t="shared" si="0"/>
        <v>1</v>
      </c>
      <c r="J5" s="639">
        <f t="shared" si="1"/>
        <v>0</v>
      </c>
      <c r="K5" s="639">
        <f t="shared" si="2"/>
        <v>0</v>
      </c>
      <c r="L5" s="1395">
        <v>71</v>
      </c>
      <c r="M5" s="480">
        <f t="shared" si="3"/>
        <v>19.033333333333335</v>
      </c>
      <c r="N5" s="483">
        <f t="shared" si="4"/>
        <v>72</v>
      </c>
      <c r="O5" s="483" t="str">
        <f t="shared" si="4"/>
        <v/>
      </c>
      <c r="P5" s="483" t="str">
        <f>+IF($M5&gt;12,"",S5)</f>
        <v/>
      </c>
      <c r="Q5" s="483"/>
      <c r="R5" s="474">
        <v>73</v>
      </c>
      <c r="S5" s="341">
        <v>72</v>
      </c>
      <c r="T5" s="375"/>
      <c r="U5" s="3"/>
      <c r="V5" s="6"/>
      <c r="W5" s="868">
        <f>AVERAGE(N5:V5)</f>
        <v>72.333333333333329</v>
      </c>
      <c r="X5" s="3">
        <v>99</v>
      </c>
      <c r="Y5" s="869">
        <f t="shared" si="5"/>
        <v>0.36866359447004615</v>
      </c>
      <c r="Z5" s="6"/>
      <c r="AA5" s="6"/>
      <c r="AB5" s="6"/>
      <c r="AC5" s="6"/>
      <c r="AD5" s="6"/>
      <c r="AE5" s="6"/>
      <c r="AF5" s="6"/>
      <c r="AG5" s="6"/>
      <c r="AH5" s="6">
        <f t="shared" si="6"/>
        <v>2750</v>
      </c>
      <c r="AI5" s="6">
        <v>4180</v>
      </c>
      <c r="AJ5" s="6">
        <f t="shared" si="7"/>
        <v>2926</v>
      </c>
      <c r="AK5" s="6"/>
      <c r="AL5" s="6"/>
    </row>
    <row r="6" spans="1:38" ht="29.25" customHeight="1" thickBot="1" x14ac:dyDescent="0.45">
      <c r="A6" s="1667">
        <v>1224</v>
      </c>
      <c r="B6" s="1167" t="s">
        <v>1035</v>
      </c>
      <c r="C6" s="633" t="s">
        <v>6</v>
      </c>
      <c r="D6" s="650">
        <v>2500</v>
      </c>
      <c r="E6" s="1668" t="s">
        <v>354</v>
      </c>
      <c r="F6" s="705">
        <v>42056</v>
      </c>
      <c r="G6" s="1669" t="s">
        <v>424</v>
      </c>
      <c r="H6" s="1421" t="s">
        <v>1184</v>
      </c>
      <c r="I6" s="1670">
        <f t="shared" si="0"/>
        <v>1</v>
      </c>
      <c r="J6" s="633">
        <f t="shared" si="1"/>
        <v>0</v>
      </c>
      <c r="K6" s="1670">
        <f t="shared" si="2"/>
        <v>0</v>
      </c>
      <c r="L6" s="633"/>
      <c r="M6" s="1671">
        <f t="shared" si="3"/>
        <v>8.1666666666666661</v>
      </c>
      <c r="N6" s="1113" t="str">
        <f>+IF($M6&gt;12,IF(I6=1,$S6,""),"")</f>
        <v/>
      </c>
      <c r="O6" s="1113"/>
      <c r="P6" s="1113">
        <f>+IF($M6&gt;12,"",S6)</f>
        <v>38</v>
      </c>
      <c r="Q6" s="1113">
        <f>+P6/(M6-3)</f>
        <v>7.3548387096774199</v>
      </c>
      <c r="R6" s="442">
        <v>38</v>
      </c>
      <c r="S6" s="341">
        <f>AVERAGE(R6,L6)</f>
        <v>38</v>
      </c>
      <c r="T6" s="375"/>
      <c r="U6" s="3"/>
      <c r="V6" s="6"/>
      <c r="W6" s="868">
        <f>AVERAGE(N6:V6)</f>
        <v>30.338709677419356</v>
      </c>
      <c r="X6" s="533">
        <v>67</v>
      </c>
      <c r="Y6" s="869">
        <f t="shared" si="5"/>
        <v>1.2083997873471555</v>
      </c>
      <c r="Z6" s="6"/>
      <c r="AA6" s="6"/>
      <c r="AB6" s="6"/>
      <c r="AC6" s="6"/>
      <c r="AD6" s="6"/>
      <c r="AE6" s="6"/>
      <c r="AF6" s="6"/>
      <c r="AG6" s="6"/>
      <c r="AH6" s="6">
        <f t="shared" si="6"/>
        <v>2750</v>
      </c>
      <c r="AI6" s="6">
        <v>5500</v>
      </c>
      <c r="AJ6" s="6">
        <f t="shared" si="7"/>
        <v>3849.9999999999995</v>
      </c>
      <c r="AK6" s="6"/>
      <c r="AL6" s="6"/>
    </row>
    <row r="7" spans="1:38" ht="13.5" thickBot="1" x14ac:dyDescent="0.25">
      <c r="A7" s="1665">
        <v>1227</v>
      </c>
      <c r="B7" s="1507" t="s">
        <v>511</v>
      </c>
      <c r="C7" s="686" t="s">
        <v>6</v>
      </c>
      <c r="D7" s="723">
        <v>2500</v>
      </c>
      <c r="E7" s="686" t="s">
        <v>411</v>
      </c>
      <c r="F7" s="921">
        <v>41661</v>
      </c>
      <c r="G7" s="682" t="s">
        <v>413</v>
      </c>
      <c r="H7" s="1508" t="s">
        <v>1115</v>
      </c>
      <c r="I7" s="652">
        <f t="shared" si="0"/>
        <v>1</v>
      </c>
      <c r="J7" s="686">
        <f t="shared" si="1"/>
        <v>0</v>
      </c>
      <c r="K7" s="686">
        <f t="shared" si="2"/>
        <v>0</v>
      </c>
      <c r="L7" s="639">
        <v>81</v>
      </c>
      <c r="M7" s="480">
        <f t="shared" si="3"/>
        <v>21.133333333333333</v>
      </c>
      <c r="N7" s="483">
        <f>+IF($M7&gt;12,IF(I7=1,$S7,""),"")</f>
        <v>83</v>
      </c>
      <c r="O7" s="480"/>
      <c r="P7" s="483" t="str">
        <f>+IF($M7&gt;12,"",S7)</f>
        <v/>
      </c>
      <c r="Q7" s="483"/>
      <c r="R7" s="291">
        <v>85</v>
      </c>
      <c r="S7" s="341">
        <f>AVERAGE(R7,L7)</f>
        <v>83</v>
      </c>
      <c r="T7" s="375">
        <v>83</v>
      </c>
      <c r="U7" s="3"/>
      <c r="V7" s="6"/>
      <c r="W7" s="868">
        <f>AVERAGE(N7:V7)</f>
        <v>83.5</v>
      </c>
      <c r="X7" s="871">
        <v>107</v>
      </c>
      <c r="Y7" s="869">
        <f t="shared" si="5"/>
        <v>0.28143712574850299</v>
      </c>
      <c r="Z7" s="6"/>
      <c r="AA7" s="6"/>
      <c r="AB7" s="6"/>
      <c r="AC7" s="6"/>
      <c r="AD7" s="6"/>
      <c r="AE7" s="6"/>
      <c r="AF7" s="6"/>
      <c r="AG7" s="6"/>
      <c r="AH7" s="6">
        <f t="shared" si="6"/>
        <v>2750</v>
      </c>
      <c r="AI7" s="6">
        <v>4180</v>
      </c>
      <c r="AJ7" s="6">
        <f t="shared" si="7"/>
        <v>2926</v>
      </c>
      <c r="AK7" s="6"/>
      <c r="AL7" s="6"/>
    </row>
    <row r="8" spans="1:38" ht="13.5" thickBot="1" x14ac:dyDescent="0.25">
      <c r="A8" s="1664">
        <v>1229</v>
      </c>
      <c r="B8" s="1168" t="s">
        <v>516</v>
      </c>
      <c r="C8" s="633" t="s">
        <v>13</v>
      </c>
      <c r="D8" s="698">
        <v>2500</v>
      </c>
      <c r="E8" s="633" t="s">
        <v>44</v>
      </c>
      <c r="F8" s="658">
        <v>42009</v>
      </c>
      <c r="G8" s="1408" t="s">
        <v>521</v>
      </c>
      <c r="H8" s="1421" t="s">
        <v>1111</v>
      </c>
      <c r="I8" s="632">
        <f t="shared" si="0"/>
        <v>0</v>
      </c>
      <c r="J8" s="633">
        <f t="shared" si="1"/>
        <v>1</v>
      </c>
      <c r="K8" s="633">
        <f t="shared" si="2"/>
        <v>0</v>
      </c>
      <c r="L8" s="639"/>
      <c r="M8" s="480">
        <f t="shared" si="3"/>
        <v>9.6999999999999993</v>
      </c>
      <c r="N8" s="483"/>
      <c r="O8" s="1456"/>
      <c r="P8" s="483"/>
      <c r="Q8" s="491"/>
      <c r="R8" s="340"/>
      <c r="S8" s="341"/>
      <c r="T8" s="527"/>
      <c r="U8" s="3"/>
      <c r="V8" s="6"/>
      <c r="W8" s="868"/>
      <c r="X8" s="533">
        <v>92</v>
      </c>
      <c r="Y8" s="869" t="e">
        <f t="shared" si="5"/>
        <v>#DIV/0!</v>
      </c>
      <c r="Z8" s="6"/>
      <c r="AA8" s="6"/>
      <c r="AB8" s="6"/>
      <c r="AC8" s="6"/>
      <c r="AD8" s="6"/>
      <c r="AE8" s="6"/>
      <c r="AF8" s="6"/>
      <c r="AG8" s="6"/>
      <c r="AH8" s="6">
        <f t="shared" si="6"/>
        <v>2750</v>
      </c>
      <c r="AI8" s="6">
        <v>3300.0000000000005</v>
      </c>
      <c r="AJ8" s="6">
        <f t="shared" si="7"/>
        <v>2310</v>
      </c>
      <c r="AK8" s="6"/>
      <c r="AL8" s="6"/>
    </row>
    <row r="9" spans="1:38" ht="3.75" customHeight="1" thickBot="1" x14ac:dyDescent="0.25"/>
    <row r="10" spans="1:38" ht="23.25" customHeight="1" thickBot="1" x14ac:dyDescent="0.25">
      <c r="A10" s="706"/>
      <c r="B10" s="1488" t="s">
        <v>1229</v>
      </c>
      <c r="C10" s="632"/>
      <c r="D10" s="1230"/>
      <c r="E10" s="632"/>
      <c r="F10" s="1741"/>
      <c r="G10" s="856"/>
      <c r="H10" s="1424"/>
      <c r="I10" s="1479"/>
      <c r="J10" s="633"/>
      <c r="K10" s="633"/>
      <c r="L10" s="633"/>
      <c r="M10" s="1480"/>
      <c r="N10" s="491"/>
      <c r="O10" s="606"/>
      <c r="P10" s="1480"/>
      <c r="Q10" s="1480"/>
      <c r="R10" s="291"/>
      <c r="S10" s="341"/>
      <c r="T10" s="527"/>
      <c r="U10" s="3"/>
      <c r="V10" s="6"/>
      <c r="W10" s="868"/>
      <c r="X10" s="3"/>
      <c r="Y10" s="869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3.5" thickBot="1" x14ac:dyDescent="0.25">
      <c r="A11" s="607"/>
      <c r="B11" s="1235"/>
      <c r="C11" s="6"/>
      <c r="D11" s="6"/>
      <c r="E11" s="6"/>
      <c r="F11" s="3"/>
      <c r="G11" s="1411"/>
      <c r="H11" s="1425"/>
      <c r="I11" s="686">
        <f>+SUM(I1:I8)</f>
        <v>4</v>
      </c>
      <c r="J11" s="686">
        <f>+SUM(J1:J8)</f>
        <v>2</v>
      </c>
      <c r="K11" s="686">
        <f>+SUM(K1:K8)</f>
        <v>0</v>
      </c>
      <c r="L11" s="686">
        <f>J11+K11+I11</f>
        <v>6</v>
      </c>
      <c r="M11" s="607"/>
      <c r="N11" s="607"/>
      <c r="O11" s="1098"/>
      <c r="P11" s="1446"/>
      <c r="Q11" s="1446"/>
      <c r="R11" s="291"/>
      <c r="S11" s="292"/>
      <c r="T11" s="527"/>
      <c r="U11" s="3"/>
      <c r="V11" s="6"/>
      <c r="W11" s="868"/>
      <c r="X11" s="3"/>
      <c r="Y11" s="869"/>
      <c r="Z11" s="6"/>
      <c r="AA11" s="6"/>
      <c r="AB11" s="6"/>
      <c r="AC11" s="6"/>
      <c r="AD11" s="6"/>
      <c r="AE11" s="6"/>
      <c r="AF11" s="6"/>
      <c r="AG11" s="6"/>
      <c r="AH11" s="6">
        <f>+vendidos!D313*1.1</f>
        <v>1100</v>
      </c>
      <c r="AI11" s="6"/>
      <c r="AJ11" s="6"/>
      <c r="AK11" s="6"/>
      <c r="AL11" s="6"/>
    </row>
    <row r="12" spans="1:38" ht="24.75" thickBot="1" x14ac:dyDescent="0.45">
      <c r="A12" s="1395"/>
      <c r="B12" s="627" t="s">
        <v>41</v>
      </c>
      <c r="C12" s="744"/>
      <c r="D12" s="698"/>
      <c r="E12" s="706"/>
      <c r="F12" s="633"/>
      <c r="G12" s="919" t="s">
        <v>151</v>
      </c>
      <c r="H12" s="1415"/>
      <c r="I12" s="754"/>
      <c r="J12" s="785"/>
      <c r="K12" s="754"/>
      <c r="L12" s="785"/>
      <c r="M12" s="480"/>
      <c r="N12" s="480">
        <f>AVERAGE(N3:N7)</f>
        <v>75.666666666666671</v>
      </c>
      <c r="O12" s="480">
        <f>AVERAGE(O3:O7)</f>
        <v>67</v>
      </c>
      <c r="P12" s="480">
        <f>AVERAGE(P3:P7)</f>
        <v>38</v>
      </c>
      <c r="Q12" s="480">
        <f>AVERAGE(Q3:Q7)</f>
        <v>7.3548387096774199</v>
      </c>
      <c r="R12" s="489"/>
      <c r="S12" s="341">
        <f>AVERAGE(R12,L11)</f>
        <v>6</v>
      </c>
      <c r="U12" s="1400"/>
      <c r="W12" s="868"/>
      <c r="X12" s="1400"/>
      <c r="Y12" s="869"/>
      <c r="Z12" s="1056">
        <v>42683</v>
      </c>
      <c r="AH12" s="6">
        <f>+D12*1.1</f>
        <v>0</v>
      </c>
    </row>
    <row r="13" spans="1:38" ht="16.5" customHeight="1" thickBot="1" x14ac:dyDescent="0.25">
      <c r="A13" s="258"/>
      <c r="B13" s="46"/>
      <c r="C13" s="119"/>
      <c r="D13" s="46"/>
      <c r="E13" s="119"/>
      <c r="F13" s="109"/>
      <c r="G13" s="1728"/>
      <c r="H13" s="1420"/>
      <c r="I13" s="1420"/>
      <c r="J13" s="1420"/>
      <c r="K13" s="1420"/>
      <c r="L13" s="1069"/>
      <c r="M13" s="480"/>
      <c r="N13" s="484"/>
      <c r="O13" s="484"/>
      <c r="P13" s="484"/>
      <c r="Q13" s="484"/>
      <c r="R13" s="489"/>
      <c r="S13" s="341"/>
      <c r="U13" s="1581"/>
      <c r="X13" s="1581"/>
      <c r="AH13" s="6"/>
      <c r="AI13" s="350"/>
    </row>
    <row r="14" spans="1:38" ht="13.5" thickBot="1" x14ac:dyDescent="0.25">
      <c r="A14" s="1732" t="s">
        <v>1289</v>
      </c>
      <c r="B14" s="1808" t="s">
        <v>1298</v>
      </c>
      <c r="C14" s="1650" t="s">
        <v>9</v>
      </c>
      <c r="D14" s="1651">
        <v>7000</v>
      </c>
      <c r="E14" s="1800" t="s">
        <v>43</v>
      </c>
      <c r="F14" s="1801">
        <v>43472</v>
      </c>
      <c r="G14" s="1802" t="s">
        <v>1311</v>
      </c>
      <c r="H14" s="1803"/>
      <c r="I14" s="785">
        <f>+IF(vendidos!$C443="MACHO",1,0)</f>
        <v>0</v>
      </c>
      <c r="J14" s="785">
        <f>+IF(vendidos!$C443="HEMBRA",1,0)</f>
        <v>0</v>
      </c>
      <c r="K14" s="785">
        <f>+IF(vendidos!$C443="-",1,0)</f>
        <v>1</v>
      </c>
      <c r="L14" s="1069"/>
      <c r="M14" s="480"/>
      <c r="N14" s="484"/>
      <c r="O14" s="484"/>
      <c r="P14" s="484"/>
      <c r="Q14" s="484"/>
      <c r="R14" s="489"/>
      <c r="S14" s="341"/>
      <c r="U14" s="1581"/>
      <c r="X14" s="1581"/>
      <c r="AH14" s="6"/>
      <c r="AI14" s="350"/>
    </row>
    <row r="15" spans="1:38" ht="13.5" thickBot="1" x14ac:dyDescent="0.25">
      <c r="A15" s="806" t="s">
        <v>1290</v>
      </c>
      <c r="B15" s="1809" t="s">
        <v>1303</v>
      </c>
      <c r="C15" s="797" t="s">
        <v>9</v>
      </c>
      <c r="D15" s="1109">
        <v>2400</v>
      </c>
      <c r="E15" s="1727" t="s">
        <v>43</v>
      </c>
      <c r="F15" s="1742">
        <v>43482</v>
      </c>
      <c r="G15" s="1729" t="s">
        <v>1312</v>
      </c>
      <c r="H15" s="1804"/>
      <c r="I15" s="785">
        <f>+IF(vendidos!$C444="MACHO",1,0)</f>
        <v>0</v>
      </c>
      <c r="J15" s="785">
        <f>+IF(vendidos!$C444="HEMBRA",1,0)</f>
        <v>0</v>
      </c>
      <c r="K15" s="785">
        <f>+IF(vendidos!$C444="-",1,0)</f>
        <v>1</v>
      </c>
      <c r="L15" s="1069"/>
      <c r="M15" s="480"/>
      <c r="N15" s="484"/>
      <c r="O15" s="484"/>
      <c r="P15" s="484"/>
      <c r="Q15" s="484"/>
      <c r="R15" s="489"/>
      <c r="S15" s="341"/>
      <c r="U15" s="1581"/>
      <c r="X15" s="1581"/>
      <c r="AH15" s="6"/>
      <c r="AI15" s="350"/>
    </row>
    <row r="16" spans="1:38" ht="13.5" thickBot="1" x14ac:dyDescent="0.25">
      <c r="A16" s="806" t="s">
        <v>1291</v>
      </c>
      <c r="B16" s="1809" t="s">
        <v>1303</v>
      </c>
      <c r="C16" s="797" t="s">
        <v>9</v>
      </c>
      <c r="D16" s="1109">
        <v>2400</v>
      </c>
      <c r="E16" s="1727" t="s">
        <v>43</v>
      </c>
      <c r="F16" s="1742">
        <v>43482</v>
      </c>
      <c r="G16" s="1729" t="s">
        <v>1299</v>
      </c>
      <c r="H16" s="1804"/>
      <c r="I16" s="785">
        <f>+IF(vendidos!$C445="MACHO",1,0)</f>
        <v>0</v>
      </c>
      <c r="J16" s="785">
        <f>+IF(vendidos!$C445="HEMBRA",1,0)</f>
        <v>0</v>
      </c>
      <c r="K16" s="785">
        <f>+IF(vendidos!$C445="-",1,0)</f>
        <v>1</v>
      </c>
      <c r="L16" s="1069"/>
      <c r="M16" s="480"/>
      <c r="N16" s="484"/>
      <c r="O16" s="484"/>
      <c r="P16" s="484"/>
      <c r="Q16" s="484"/>
      <c r="R16" s="489"/>
      <c r="S16" s="341"/>
      <c r="U16" s="1581"/>
      <c r="X16" s="1581"/>
      <c r="AH16" s="6"/>
      <c r="AI16" s="350"/>
    </row>
    <row r="17" spans="1:35" ht="13.5" thickBot="1" x14ac:dyDescent="0.25">
      <c r="A17" s="806" t="s">
        <v>1292</v>
      </c>
      <c r="B17" s="1809" t="s">
        <v>1303</v>
      </c>
      <c r="C17" s="797" t="s">
        <v>9</v>
      </c>
      <c r="D17" s="1109">
        <v>2400</v>
      </c>
      <c r="E17" s="1727" t="s">
        <v>43</v>
      </c>
      <c r="F17" s="1742">
        <v>43482</v>
      </c>
      <c r="G17" s="1729" t="s">
        <v>1300</v>
      </c>
      <c r="H17" s="1804"/>
      <c r="I17" s="785">
        <f>+IF(vendidos!$C446="MACHO",1,0)</f>
        <v>0</v>
      </c>
      <c r="J17" s="785">
        <f>+IF(vendidos!$C446="HEMBRA",1,0)</f>
        <v>0</v>
      </c>
      <c r="K17" s="785">
        <f>+IF(vendidos!$C446="-",1,0)</f>
        <v>1</v>
      </c>
      <c r="L17" s="1069"/>
      <c r="M17" s="480"/>
      <c r="N17" s="484"/>
      <c r="O17" s="484"/>
      <c r="P17" s="484"/>
      <c r="Q17" s="484"/>
      <c r="R17" s="489"/>
      <c r="S17" s="341"/>
      <c r="U17" s="1581"/>
      <c r="X17" s="1581"/>
      <c r="AH17" s="6"/>
      <c r="AI17" s="350"/>
    </row>
    <row r="18" spans="1:35" ht="13.5" thickBot="1" x14ac:dyDescent="0.25">
      <c r="A18" s="806" t="s">
        <v>1294</v>
      </c>
      <c r="B18" s="1809" t="s">
        <v>1303</v>
      </c>
      <c r="C18" s="797" t="s">
        <v>9</v>
      </c>
      <c r="D18" s="1109">
        <v>2400</v>
      </c>
      <c r="E18" s="1727" t="s">
        <v>43</v>
      </c>
      <c r="F18" s="1742">
        <v>43486</v>
      </c>
      <c r="G18" s="1729" t="s">
        <v>1302</v>
      </c>
      <c r="H18" s="1804"/>
      <c r="I18" s="785">
        <f>+IF(vendidos!$C448="MACHO",1,0)</f>
        <v>0</v>
      </c>
      <c r="J18" s="785">
        <f>+IF(vendidos!$C448="HEMBRA",1,0)</f>
        <v>0</v>
      </c>
      <c r="K18" s="785">
        <f>+IF(vendidos!$C448="-",1,0)</f>
        <v>1</v>
      </c>
      <c r="L18" s="1069"/>
      <c r="M18" s="480"/>
      <c r="N18" s="484"/>
      <c r="O18" s="484"/>
      <c r="P18" s="484"/>
      <c r="Q18" s="484"/>
      <c r="R18" s="489"/>
      <c r="S18" s="341"/>
      <c r="U18" s="1581"/>
      <c r="X18" s="1581"/>
      <c r="AH18" s="6"/>
      <c r="AI18" s="350"/>
    </row>
    <row r="19" spans="1:35" ht="13.5" thickBot="1" x14ac:dyDescent="0.25">
      <c r="A19" s="1733" t="s">
        <v>1295</v>
      </c>
      <c r="B19" s="1810" t="s">
        <v>1303</v>
      </c>
      <c r="C19" s="1653" t="s">
        <v>9</v>
      </c>
      <c r="D19" s="1654">
        <v>2400</v>
      </c>
      <c r="E19" s="1805" t="s">
        <v>43</v>
      </c>
      <c r="F19" s="1743">
        <v>43486</v>
      </c>
      <c r="G19" s="1806" t="s">
        <v>686</v>
      </c>
      <c r="H19" s="1807"/>
      <c r="I19" s="802">
        <f>+IF(vendidos!$C449="MACHO",1,0)</f>
        <v>0</v>
      </c>
      <c r="J19" s="802">
        <f>+IF(vendidos!$C449="HEMBRA",1,0)</f>
        <v>0</v>
      </c>
      <c r="K19" s="802">
        <f>+IF(vendidos!$C449="-",1,0)</f>
        <v>1</v>
      </c>
      <c r="L19" s="772"/>
      <c r="M19" s="485"/>
      <c r="N19" s="484"/>
      <c r="O19" s="484"/>
      <c r="P19" s="484"/>
      <c r="Q19" s="484"/>
      <c r="R19" s="489"/>
      <c r="S19" s="341"/>
      <c r="U19" s="1581"/>
      <c r="X19" s="1581"/>
      <c r="AH19" s="6"/>
      <c r="AI19" s="350"/>
    </row>
    <row r="20" spans="1:35" ht="13.5" thickBot="1" x14ac:dyDescent="0.25">
      <c r="A20" s="1795" t="s">
        <v>1305</v>
      </c>
      <c r="B20" s="1730" t="s">
        <v>1307</v>
      </c>
      <c r="C20" s="1732" t="s">
        <v>9</v>
      </c>
      <c r="D20" s="1731">
        <v>3000</v>
      </c>
      <c r="E20" s="1652" t="s">
        <v>457</v>
      </c>
      <c r="F20" s="1744">
        <v>43486</v>
      </c>
      <c r="G20" s="1739" t="s">
        <v>1309</v>
      </c>
      <c r="H20" s="1734"/>
      <c r="I20" s="787">
        <f>+IF(vendidos!$C453="MACHO",1,0)</f>
        <v>0</v>
      </c>
      <c r="J20" s="785">
        <f>+IF(vendidos!$C453="HEMBRA",1,0)</f>
        <v>0</v>
      </c>
      <c r="K20" s="785">
        <f>+IF(vendidos!$C453="-",1,0)</f>
        <v>1</v>
      </c>
      <c r="L20" s="1069"/>
      <c r="M20" s="480"/>
      <c r="N20" s="484"/>
      <c r="O20" s="484"/>
      <c r="P20" s="484"/>
      <c r="Q20" s="484"/>
      <c r="R20" s="489"/>
      <c r="S20" s="341"/>
      <c r="U20" s="1588"/>
      <c r="X20" s="1588"/>
      <c r="AH20" s="6"/>
      <c r="AI20" s="350"/>
    </row>
    <row r="21" spans="1:35" ht="13.5" thickBot="1" x14ac:dyDescent="0.25">
      <c r="A21" s="1796" t="s">
        <v>1306</v>
      </c>
      <c r="B21" s="1797" t="s">
        <v>1307</v>
      </c>
      <c r="C21" s="1733" t="s">
        <v>9</v>
      </c>
      <c r="D21" s="1798">
        <v>3000</v>
      </c>
      <c r="E21" s="1799" t="s">
        <v>457</v>
      </c>
      <c r="F21" s="1747">
        <v>43486</v>
      </c>
      <c r="G21" s="1740" t="s">
        <v>1310</v>
      </c>
      <c r="H21" s="1736"/>
      <c r="I21" s="787">
        <f>+IF(vendidos!$C454="MACHO",1,0)</f>
        <v>0</v>
      </c>
      <c r="J21" s="785">
        <f>+IF(vendidos!$C454="HEMBRA",1,0)</f>
        <v>0</v>
      </c>
      <c r="K21" s="785">
        <v>1</v>
      </c>
      <c r="L21" s="1069"/>
      <c r="M21" s="480"/>
      <c r="N21" s="484"/>
      <c r="O21" s="484"/>
      <c r="P21" s="484"/>
      <c r="Q21" s="484"/>
      <c r="R21" s="489"/>
      <c r="S21" s="341"/>
      <c r="U21" s="1588"/>
      <c r="X21" s="1588"/>
      <c r="AH21" s="6"/>
      <c r="AI21" s="350"/>
    </row>
    <row r="22" spans="1:35" ht="13.5" thickBot="1" x14ac:dyDescent="0.25">
      <c r="A22" s="1789" t="s">
        <v>1315</v>
      </c>
      <c r="B22" s="1790" t="s">
        <v>1303</v>
      </c>
      <c r="C22" s="1726" t="s">
        <v>9</v>
      </c>
      <c r="D22" s="1725">
        <v>2400</v>
      </c>
      <c r="E22" s="1791" t="s">
        <v>43</v>
      </c>
      <c r="F22" s="1792">
        <v>43497</v>
      </c>
      <c r="G22" s="1793" t="s">
        <v>1314</v>
      </c>
      <c r="H22" s="1794"/>
      <c r="I22" s="787">
        <f>+IF(vendidos!$C455="MACHO",1,0)</f>
        <v>0</v>
      </c>
      <c r="J22" s="785">
        <f>+IF(vendidos!$C455="HEMBRA",1,0)</f>
        <v>0</v>
      </c>
      <c r="K22" s="785">
        <f>+IF(vendidos!$C455="-",1,0)</f>
        <v>1</v>
      </c>
      <c r="L22" s="1069"/>
      <c r="M22" s="480"/>
      <c r="N22" s="484"/>
      <c r="O22" s="484"/>
      <c r="P22" s="484"/>
      <c r="Q22" s="484"/>
      <c r="R22" s="489"/>
      <c r="S22" s="341"/>
      <c r="U22" s="1588"/>
      <c r="X22" s="1588"/>
      <c r="AH22" s="6"/>
      <c r="AI22" s="350"/>
    </row>
    <row r="23" spans="1:35" ht="13.5" thickBot="1" x14ac:dyDescent="0.25">
      <c r="A23" s="804" t="s">
        <v>1316</v>
      </c>
      <c r="B23" s="1655" t="s">
        <v>1303</v>
      </c>
      <c r="C23" s="797" t="s">
        <v>9</v>
      </c>
      <c r="D23" s="1109">
        <v>2400</v>
      </c>
      <c r="E23" s="1114" t="s">
        <v>43</v>
      </c>
      <c r="F23" s="1746">
        <v>43497</v>
      </c>
      <c r="G23" s="1737" t="s">
        <v>1326</v>
      </c>
      <c r="H23" s="1735"/>
      <c r="I23" s="785">
        <f>+IF(vendidos!$C456="MACHO",1,0)</f>
        <v>0</v>
      </c>
      <c r="J23" s="785">
        <f>+IF(vendidos!$C456="HEMBRA",1,0)</f>
        <v>0</v>
      </c>
      <c r="K23" s="785">
        <v>1</v>
      </c>
      <c r="L23" s="1069"/>
      <c r="M23" s="480"/>
      <c r="N23" s="484"/>
      <c r="O23" s="484"/>
      <c r="P23" s="484"/>
      <c r="Q23" s="484"/>
      <c r="R23" s="489"/>
      <c r="S23" s="341"/>
      <c r="U23" s="1588"/>
      <c r="X23" s="1588"/>
      <c r="AH23" s="6"/>
      <c r="AI23" s="350"/>
    </row>
    <row r="24" spans="1:35" ht="13.5" thickBot="1" x14ac:dyDescent="0.25">
      <c r="A24" s="804" t="s">
        <v>1317</v>
      </c>
      <c r="B24" s="1655" t="s">
        <v>1303</v>
      </c>
      <c r="C24" s="797" t="s">
        <v>9</v>
      </c>
      <c r="D24" s="1109">
        <v>2400</v>
      </c>
      <c r="E24" s="1114" t="s">
        <v>43</v>
      </c>
      <c r="F24" s="1745">
        <v>43497</v>
      </c>
      <c r="G24" s="1737" t="s">
        <v>1327</v>
      </c>
      <c r="H24" s="1735"/>
      <c r="I24" s="785">
        <f>+IF(vendidos!$C457="MACHO",1,0)</f>
        <v>0</v>
      </c>
      <c r="J24" s="785">
        <f>+IF(vendidos!$C457="HEMBRA",1,0)</f>
        <v>0</v>
      </c>
      <c r="K24" s="785">
        <v>1</v>
      </c>
      <c r="L24" s="1069"/>
      <c r="M24" s="480"/>
      <c r="N24" s="484"/>
      <c r="O24" s="484"/>
      <c r="P24" s="484"/>
      <c r="Q24" s="484"/>
      <c r="R24" s="489"/>
      <c r="S24" s="341"/>
      <c r="U24" s="1588"/>
      <c r="X24" s="1588"/>
      <c r="AH24" s="6"/>
      <c r="AI24" s="350"/>
    </row>
    <row r="25" spans="1:35" ht="13.5" thickBot="1" x14ac:dyDescent="0.25">
      <c r="A25" s="804" t="s">
        <v>1318</v>
      </c>
      <c r="B25" s="1655" t="s">
        <v>1303</v>
      </c>
      <c r="C25" s="797" t="s">
        <v>9</v>
      </c>
      <c r="D25" s="1109">
        <v>2400</v>
      </c>
      <c r="E25" s="1114" t="s">
        <v>43</v>
      </c>
      <c r="F25" s="1746">
        <v>43497</v>
      </c>
      <c r="G25" s="1737" t="s">
        <v>1328</v>
      </c>
      <c r="H25" s="1735"/>
      <c r="I25" s="785">
        <f>+IF(vendidos!$C458="MACHO",1,0)</f>
        <v>0</v>
      </c>
      <c r="J25" s="785">
        <f>+IF(vendidos!$C458="HEMBRA",1,0)</f>
        <v>0</v>
      </c>
      <c r="K25" s="785">
        <v>1</v>
      </c>
      <c r="L25" s="1069"/>
      <c r="M25" s="480"/>
      <c r="N25" s="484"/>
      <c r="O25" s="484"/>
      <c r="P25" s="484"/>
      <c r="Q25" s="484"/>
      <c r="R25" s="489"/>
      <c r="S25" s="341"/>
      <c r="U25" s="1588"/>
      <c r="X25" s="1588"/>
      <c r="AH25" s="6"/>
      <c r="AI25" s="350"/>
    </row>
    <row r="26" spans="1:35" ht="13.5" thickBot="1" x14ac:dyDescent="0.25">
      <c r="A26" s="804" t="s">
        <v>1319</v>
      </c>
      <c r="B26" s="1655" t="s">
        <v>1303</v>
      </c>
      <c r="C26" s="797" t="s">
        <v>9</v>
      </c>
      <c r="D26" s="1109">
        <v>2400</v>
      </c>
      <c r="E26" s="1114" t="s">
        <v>43</v>
      </c>
      <c r="F26" s="1745">
        <v>43497</v>
      </c>
      <c r="G26" s="1737" t="s">
        <v>1329</v>
      </c>
      <c r="H26" s="1735"/>
      <c r="I26" s="785">
        <f>+IF(vendidos!$C459="MACHO",1,0)</f>
        <v>0</v>
      </c>
      <c r="J26" s="785">
        <v>0</v>
      </c>
      <c r="K26" s="785">
        <v>1</v>
      </c>
      <c r="L26" s="1069"/>
      <c r="M26" s="480"/>
      <c r="N26" s="484"/>
      <c r="O26" s="484"/>
      <c r="P26" s="484"/>
      <c r="Q26" s="484"/>
      <c r="R26" s="489"/>
      <c r="S26" s="341"/>
      <c r="U26" s="1588"/>
      <c r="X26" s="1588"/>
      <c r="AH26" s="6"/>
      <c r="AI26" s="350"/>
    </row>
    <row r="27" spans="1:35" ht="13.5" thickBot="1" x14ac:dyDescent="0.25">
      <c r="A27" s="804" t="s">
        <v>1320</v>
      </c>
      <c r="B27" s="1655" t="s">
        <v>1303</v>
      </c>
      <c r="C27" s="797" t="s">
        <v>9</v>
      </c>
      <c r="D27" s="1109">
        <v>2400</v>
      </c>
      <c r="E27" s="1114" t="s">
        <v>43</v>
      </c>
      <c r="F27" s="1746">
        <v>43497</v>
      </c>
      <c r="G27" s="1737" t="s">
        <v>1331</v>
      </c>
      <c r="H27" s="1735"/>
      <c r="I27" s="785">
        <f>+IF(vendidos!$C460="MACHO",1,0)</f>
        <v>0</v>
      </c>
      <c r="J27" s="785">
        <f>+IF(vendidos!$C460="HEMBRA",1,0)</f>
        <v>0</v>
      </c>
      <c r="K27" s="785">
        <v>1</v>
      </c>
      <c r="L27" s="1069"/>
      <c r="M27" s="480"/>
      <c r="N27" s="484"/>
      <c r="O27" s="484"/>
      <c r="P27" s="484"/>
      <c r="Q27" s="484"/>
      <c r="R27" s="489"/>
      <c r="S27" s="341"/>
      <c r="U27" s="1588"/>
      <c r="X27" s="1588"/>
      <c r="AH27" s="6"/>
      <c r="AI27" s="350"/>
    </row>
    <row r="28" spans="1:35" ht="13.5" thickBot="1" x14ac:dyDescent="0.25">
      <c r="A28" s="804" t="s">
        <v>1321</v>
      </c>
      <c r="B28" s="1655" t="s">
        <v>1303</v>
      </c>
      <c r="C28" s="797" t="s">
        <v>9</v>
      </c>
      <c r="D28" s="1109">
        <v>2400</v>
      </c>
      <c r="E28" s="1114" t="s">
        <v>43</v>
      </c>
      <c r="F28" s="1745">
        <v>43497</v>
      </c>
      <c r="G28" s="1737" t="s">
        <v>1332</v>
      </c>
      <c r="H28" s="1735"/>
      <c r="I28" s="785">
        <f>+IF(vendidos!$C461="MACHO",1,0)</f>
        <v>0</v>
      </c>
      <c r="J28" s="785">
        <f>+IF(vendidos!$C461="HEMBRA",1,0)</f>
        <v>0</v>
      </c>
      <c r="K28" s="785">
        <v>1</v>
      </c>
      <c r="L28" s="1069"/>
      <c r="M28" s="480"/>
      <c r="N28" s="484"/>
      <c r="O28" s="484"/>
      <c r="P28" s="484"/>
      <c r="Q28" s="484"/>
      <c r="R28" s="489"/>
      <c r="S28" s="341"/>
      <c r="U28" s="1588"/>
      <c r="X28" s="1588"/>
      <c r="AH28" s="6"/>
      <c r="AI28" s="350"/>
    </row>
    <row r="29" spans="1:35" ht="13.5" thickBot="1" x14ac:dyDescent="0.25">
      <c r="A29" s="804" t="s">
        <v>1322</v>
      </c>
      <c r="B29" s="1655" t="s">
        <v>1303</v>
      </c>
      <c r="C29" s="797" t="s">
        <v>9</v>
      </c>
      <c r="D29" s="1109">
        <v>2400</v>
      </c>
      <c r="E29" s="1114" t="s">
        <v>43</v>
      </c>
      <c r="F29" s="1746">
        <v>43497</v>
      </c>
      <c r="G29" s="1737" t="s">
        <v>1333</v>
      </c>
      <c r="H29" s="1735"/>
      <c r="I29" s="785">
        <f>+IF(vendidos!$C462="MACHO",1,0)</f>
        <v>0</v>
      </c>
      <c r="J29" s="785">
        <f>+IF(vendidos!$C462="HEMBRA",1,0)</f>
        <v>0</v>
      </c>
      <c r="K29" s="785">
        <v>1</v>
      </c>
      <c r="L29" s="1069"/>
      <c r="M29" s="480"/>
      <c r="N29" s="484"/>
      <c r="O29" s="484"/>
      <c r="P29" s="484"/>
      <c r="Q29" s="484"/>
      <c r="R29" s="489"/>
      <c r="S29" s="341"/>
      <c r="U29" s="1588"/>
      <c r="X29" s="1588"/>
      <c r="AH29" s="6"/>
      <c r="AI29" s="350"/>
    </row>
    <row r="30" spans="1:35" ht="13.5" thickBot="1" x14ac:dyDescent="0.25">
      <c r="A30" s="804" t="s">
        <v>1323</v>
      </c>
      <c r="B30" s="1655" t="s">
        <v>1303</v>
      </c>
      <c r="C30" s="797" t="s">
        <v>9</v>
      </c>
      <c r="D30" s="1109">
        <v>2400</v>
      </c>
      <c r="E30" s="1114" t="s">
        <v>43</v>
      </c>
      <c r="F30" s="1745">
        <v>43497</v>
      </c>
      <c r="G30" s="1737" t="s">
        <v>1334</v>
      </c>
      <c r="H30" s="1735"/>
      <c r="I30" s="785">
        <f>+IF(vendidos!$C463="MACHO",1,0)</f>
        <v>0</v>
      </c>
      <c r="J30" s="785">
        <f>+IF(vendidos!$C463="HEMBRA",1,0)</f>
        <v>0</v>
      </c>
      <c r="K30" s="785">
        <v>1</v>
      </c>
      <c r="L30" s="1069"/>
      <c r="M30" s="480"/>
      <c r="N30" s="484"/>
      <c r="O30" s="484"/>
      <c r="P30" s="484"/>
      <c r="Q30" s="484"/>
      <c r="R30" s="489"/>
      <c r="S30" s="341"/>
      <c r="U30" s="1588"/>
      <c r="X30" s="1588"/>
      <c r="AH30" s="6"/>
      <c r="AI30" s="350"/>
    </row>
    <row r="31" spans="1:35" ht="13.5" thickBot="1" x14ac:dyDescent="0.25">
      <c r="A31" s="804" t="s">
        <v>1324</v>
      </c>
      <c r="B31" s="1655" t="s">
        <v>1303</v>
      </c>
      <c r="C31" s="797" t="s">
        <v>9</v>
      </c>
      <c r="D31" s="1109">
        <v>2400</v>
      </c>
      <c r="E31" s="1114" t="s">
        <v>43</v>
      </c>
      <c r="F31" s="1746">
        <v>43497</v>
      </c>
      <c r="G31" s="1737" t="s">
        <v>1335</v>
      </c>
      <c r="H31" s="1735"/>
      <c r="I31" s="785">
        <f>+IF(vendidos!$C464="MACHO",1,0)</f>
        <v>0</v>
      </c>
      <c r="J31" s="785">
        <f>+IF(vendidos!$C464="HEMBRA",1,0)</f>
        <v>0</v>
      </c>
      <c r="K31" s="785">
        <v>1</v>
      </c>
      <c r="L31" s="1069"/>
      <c r="M31" s="480"/>
      <c r="N31" s="484"/>
      <c r="O31" s="484"/>
      <c r="P31" s="484"/>
      <c r="Q31" s="484"/>
      <c r="R31" s="489"/>
      <c r="S31" s="341"/>
      <c r="U31" s="1588"/>
      <c r="X31" s="1588"/>
      <c r="AH31" s="6"/>
      <c r="AI31" s="350"/>
    </row>
    <row r="32" spans="1:35" ht="13.5" thickBot="1" x14ac:dyDescent="0.25">
      <c r="A32" s="804" t="s">
        <v>1325</v>
      </c>
      <c r="B32" s="1656" t="s">
        <v>1303</v>
      </c>
      <c r="C32" s="1653" t="s">
        <v>9</v>
      </c>
      <c r="D32" s="1654">
        <v>2400</v>
      </c>
      <c r="E32" s="1657" t="s">
        <v>43</v>
      </c>
      <c r="F32" s="1747">
        <v>43497</v>
      </c>
      <c r="G32" s="1738" t="s">
        <v>1336</v>
      </c>
      <c r="H32" s="1736"/>
      <c r="I32" s="785">
        <f>+IF(vendidos!$C465="MACHO",1,0)</f>
        <v>0</v>
      </c>
      <c r="J32" s="785">
        <f>+IF(vendidos!$C465="HEMBRA",1,0)</f>
        <v>0</v>
      </c>
      <c r="K32" s="785">
        <v>1</v>
      </c>
      <c r="L32" s="1069"/>
      <c r="M32" s="480"/>
      <c r="N32" s="484"/>
      <c r="O32" s="484"/>
      <c r="P32" s="484"/>
      <c r="Q32" s="484"/>
      <c r="R32" s="489"/>
      <c r="S32" s="341"/>
      <c r="U32" s="1588"/>
      <c r="X32" s="1588"/>
      <c r="AH32" s="6"/>
      <c r="AI32" s="350"/>
    </row>
    <row r="33" spans="1:35" ht="13.5" thickBot="1" x14ac:dyDescent="0.25">
      <c r="L33" s="1069"/>
      <c r="M33" s="480"/>
      <c r="N33" s="484"/>
      <c r="O33" s="484"/>
      <c r="P33" s="484"/>
      <c r="Q33" s="484"/>
      <c r="R33" s="489"/>
      <c r="S33" s="341"/>
      <c r="U33" s="1499"/>
      <c r="X33" s="1499"/>
      <c r="AH33" s="6"/>
      <c r="AI33" s="350"/>
    </row>
    <row r="34" spans="1:35" ht="18.75" thickBot="1" x14ac:dyDescent="0.45">
      <c r="A34" s="633"/>
      <c r="B34" s="633" t="s">
        <v>156</v>
      </c>
      <c r="C34" s="774"/>
      <c r="D34" s="650"/>
      <c r="E34" s="706"/>
      <c r="F34" s="757"/>
      <c r="G34" s="919"/>
      <c r="H34" s="1415"/>
      <c r="I34" s="1395">
        <f>+SUM(I13:I33)</f>
        <v>0</v>
      </c>
      <c r="J34" s="1580">
        <f>+SUM(J13:J33)</f>
        <v>0</v>
      </c>
      <c r="K34" s="1580">
        <f>+SUM(K13:K33)</f>
        <v>19</v>
      </c>
      <c r="L34" s="633">
        <f>+K34+J34+I34</f>
        <v>19</v>
      </c>
      <c r="M34" s="480"/>
      <c r="N34" s="484"/>
      <c r="O34" s="484"/>
      <c r="P34" s="484"/>
      <c r="Q34" s="484"/>
      <c r="R34" s="474"/>
      <c r="S34" s="341">
        <f>AVERAGE(R34,L34)</f>
        <v>19</v>
      </c>
      <c r="U34" s="1400"/>
      <c r="X34" s="1400"/>
      <c r="AH34" s="6">
        <f t="shared" ref="AH34:AH59" si="8">+D34*1.1</f>
        <v>0</v>
      </c>
    </row>
    <row r="35" spans="1:35" ht="18.75" thickBot="1" x14ac:dyDescent="0.45">
      <c r="A35" s="633"/>
      <c r="B35" s="665"/>
      <c r="C35" s="763"/>
      <c r="D35" s="650"/>
      <c r="E35" s="643"/>
      <c r="F35" s="686"/>
      <c r="G35" s="765"/>
      <c r="H35" s="1428"/>
      <c r="I35" s="1399"/>
      <c r="J35" s="647"/>
      <c r="K35" s="647"/>
      <c r="L35" s="649"/>
      <c r="M35" s="477"/>
      <c r="N35" s="486"/>
      <c r="O35" s="486"/>
      <c r="P35" s="486"/>
      <c r="Q35" s="486"/>
      <c r="R35" s="490"/>
      <c r="S35" s="496"/>
      <c r="U35" s="1400"/>
      <c r="X35" s="1400"/>
      <c r="AH35" s="6">
        <f t="shared" si="8"/>
        <v>0</v>
      </c>
    </row>
    <row r="36" spans="1:35" ht="13.5" thickBot="1" x14ac:dyDescent="0.25">
      <c r="A36" s="775"/>
      <c r="B36" s="1813" t="s">
        <v>1096</v>
      </c>
      <c r="C36" s="1814"/>
      <c r="D36" s="1814"/>
      <c r="E36" s="1814"/>
      <c r="F36" s="1814"/>
      <c r="G36" s="1814"/>
      <c r="H36" s="1815"/>
      <c r="I36" s="1395"/>
      <c r="J36" s="1395"/>
      <c r="K36" s="632"/>
      <c r="L36" s="633"/>
      <c r="M36" s="476"/>
      <c r="N36" s="476"/>
      <c r="O36" s="476"/>
      <c r="P36" s="482"/>
      <c r="Q36" s="482"/>
      <c r="R36" s="291"/>
      <c r="S36" s="496"/>
      <c r="U36" s="1400"/>
      <c r="X36" s="1400"/>
      <c r="AH36" s="6">
        <f t="shared" si="8"/>
        <v>0</v>
      </c>
    </row>
    <row r="37" spans="1:35" ht="13.5" thickBot="1" x14ac:dyDescent="0.25">
      <c r="A37" s="718"/>
      <c r="B37" s="1816"/>
      <c r="C37" s="1817"/>
      <c r="D37" s="1817"/>
      <c r="E37" s="1817"/>
      <c r="F37" s="1817"/>
      <c r="G37" s="1817"/>
      <c r="H37" s="1818"/>
      <c r="I37" s="1395"/>
      <c r="J37" s="632"/>
      <c r="K37" s="632"/>
      <c r="L37" s="633"/>
      <c r="M37" s="476"/>
      <c r="N37" s="476"/>
      <c r="O37" s="476"/>
      <c r="P37" s="482"/>
      <c r="Q37" s="482"/>
      <c r="R37" s="291"/>
      <c r="S37" s="496"/>
      <c r="U37" s="1400"/>
      <c r="X37" s="1400"/>
      <c r="AH37" s="6">
        <f t="shared" si="8"/>
        <v>0</v>
      </c>
    </row>
    <row r="38" spans="1:35" ht="43.5" customHeight="1" thickBot="1" x14ac:dyDescent="0.25">
      <c r="A38" s="718"/>
      <c r="B38" s="1819"/>
      <c r="C38" s="1820"/>
      <c r="D38" s="1820"/>
      <c r="E38" s="1820"/>
      <c r="F38" s="1820"/>
      <c r="G38" s="1820"/>
      <c r="H38" s="1821"/>
      <c r="I38" s="1395"/>
      <c r="J38" s="633"/>
      <c r="K38" s="633"/>
      <c r="L38" s="652"/>
      <c r="M38" s="476"/>
      <c r="N38" s="476"/>
      <c r="O38" s="476"/>
      <c r="P38" s="482"/>
      <c r="Q38" s="482"/>
      <c r="R38" s="291"/>
      <c r="S38" s="496"/>
      <c r="U38" s="1400"/>
      <c r="X38" s="1400"/>
      <c r="AH38" s="6">
        <f t="shared" si="8"/>
        <v>0</v>
      </c>
    </row>
    <row r="39" spans="1:35" ht="18.75" thickBot="1" x14ac:dyDescent="0.45">
      <c r="A39" s="776"/>
      <c r="B39" s="745" t="s">
        <v>158</v>
      </c>
      <c r="C39" s="1274"/>
      <c r="D39" s="1275"/>
      <c r="E39" s="1276"/>
      <c r="F39" s="1277"/>
      <c r="G39" s="1278"/>
      <c r="H39" s="1430"/>
      <c r="I39" s="780"/>
      <c r="J39" s="780"/>
      <c r="K39" s="780"/>
      <c r="L39" s="782"/>
      <c r="M39" s="478"/>
      <c r="N39" s="487"/>
      <c r="O39" s="487"/>
      <c r="P39" s="487"/>
      <c r="Q39" s="487"/>
      <c r="R39" s="296"/>
      <c r="S39" s="497"/>
      <c r="U39" s="1400"/>
      <c r="X39" s="1400"/>
      <c r="AH39" s="6">
        <f t="shared" si="8"/>
        <v>0</v>
      </c>
    </row>
    <row r="40" spans="1:35" ht="18.75" thickBot="1" x14ac:dyDescent="0.45">
      <c r="A40" s="762"/>
      <c r="B40" s="762"/>
      <c r="C40" s="763"/>
      <c r="D40" s="764"/>
      <c r="E40" s="643"/>
      <c r="F40" s="762"/>
      <c r="G40" s="781"/>
      <c r="H40" s="1431"/>
      <c r="I40" s="783"/>
      <c r="J40" s="783"/>
      <c r="K40" s="784" t="s">
        <v>480</v>
      </c>
      <c r="L40" s="785"/>
      <c r="M40" s="479"/>
      <c r="N40" s="479"/>
      <c r="O40" s="479"/>
      <c r="P40" s="479"/>
      <c r="Q40" s="479"/>
      <c r="R40" s="473"/>
      <c r="S40" s="498"/>
      <c r="T40" t="s">
        <v>488</v>
      </c>
      <c r="U40" s="1400" t="s">
        <v>489</v>
      </c>
      <c r="X40" s="1400"/>
      <c r="AH40" s="6">
        <f t="shared" si="8"/>
        <v>0</v>
      </c>
    </row>
    <row r="41" spans="1:35" ht="18.75" thickBot="1" x14ac:dyDescent="0.45">
      <c r="A41" s="762"/>
      <c r="B41" s="762"/>
      <c r="C41" s="763"/>
      <c r="D41" s="764"/>
      <c r="E41" s="643"/>
      <c r="F41" s="762"/>
      <c r="G41" s="786"/>
      <c r="H41" s="1431"/>
      <c r="I41" s="783"/>
      <c r="J41" s="783"/>
      <c r="K41" s="784" t="s">
        <v>481</v>
      </c>
      <c r="L41" s="787"/>
      <c r="M41" s="479"/>
      <c r="N41" s="479"/>
      <c r="O41" s="479"/>
      <c r="P41" s="479"/>
      <c r="Q41" s="479"/>
      <c r="R41" s="473"/>
      <c r="S41" s="498"/>
      <c r="T41" s="504">
        <v>8.6333333333333329</v>
      </c>
      <c r="U41" s="1400">
        <v>156</v>
      </c>
      <c r="X41" s="1400"/>
      <c r="AH41" s="6">
        <f t="shared" si="8"/>
        <v>0</v>
      </c>
    </row>
    <row r="42" spans="1:35" ht="18.75" thickBot="1" x14ac:dyDescent="0.45">
      <c r="A42" s="762"/>
      <c r="B42" s="762"/>
      <c r="C42" s="763"/>
      <c r="D42" s="764"/>
      <c r="E42" s="643"/>
      <c r="F42" s="762"/>
      <c r="G42" s="786"/>
      <c r="H42" s="1431"/>
      <c r="I42" s="783"/>
      <c r="J42" s="783"/>
      <c r="K42" s="784" t="s">
        <v>482</v>
      </c>
      <c r="L42" s="787"/>
      <c r="M42" s="479"/>
      <c r="N42" s="479"/>
      <c r="O42" s="479"/>
      <c r="P42" s="479"/>
      <c r="Q42" s="479"/>
      <c r="R42" s="473"/>
      <c r="S42" s="498"/>
      <c r="T42" s="504">
        <v>8.6333333333333329</v>
      </c>
      <c r="U42" s="1400">
        <v>77</v>
      </c>
      <c r="X42" s="1400"/>
      <c r="AH42" s="6">
        <f t="shared" si="8"/>
        <v>0</v>
      </c>
    </row>
    <row r="43" spans="1:35" ht="18" x14ac:dyDescent="0.4">
      <c r="A43" s="762"/>
      <c r="B43" s="762"/>
      <c r="C43" s="763"/>
      <c r="D43" s="764"/>
      <c r="E43" s="643"/>
      <c r="F43" s="762"/>
      <c r="G43" s="765"/>
      <c r="H43" s="1428"/>
      <c r="I43" s="754"/>
      <c r="J43" s="754"/>
      <c r="K43" s="754"/>
      <c r="L43" s="754"/>
      <c r="M43" s="479"/>
      <c r="N43" s="479"/>
      <c r="O43" s="479"/>
      <c r="P43" s="479"/>
      <c r="Q43" s="479"/>
      <c r="R43" s="473"/>
      <c r="S43" s="498"/>
      <c r="T43" s="504">
        <v>8.6999999999999993</v>
      </c>
      <c r="U43" s="1400">
        <v>230</v>
      </c>
      <c r="X43" s="1400"/>
      <c r="AH43" s="6">
        <f t="shared" si="8"/>
        <v>0</v>
      </c>
    </row>
    <row r="44" spans="1:35" ht="18" x14ac:dyDescent="0.4">
      <c r="A44" s="762"/>
      <c r="B44" s="762"/>
      <c r="C44" s="763"/>
      <c r="D44" s="764"/>
      <c r="E44" s="643"/>
      <c r="F44" s="762"/>
      <c r="G44" s="765"/>
      <c r="H44" s="1428"/>
      <c r="I44" s="754"/>
      <c r="J44" s="754"/>
      <c r="K44" s="754"/>
      <c r="L44" s="754"/>
      <c r="M44" s="479"/>
      <c r="N44" s="479"/>
      <c r="O44" s="479"/>
      <c r="P44" s="479"/>
      <c r="Q44" s="479"/>
      <c r="R44" s="473"/>
      <c r="S44" s="498"/>
      <c r="T44" s="504">
        <v>8.6999999999999993</v>
      </c>
      <c r="U44" s="1400">
        <v>258</v>
      </c>
      <c r="X44" s="1400"/>
      <c r="AH44" s="6">
        <f t="shared" si="8"/>
        <v>0</v>
      </c>
    </row>
    <row r="45" spans="1:35" ht="18" x14ac:dyDescent="0.4">
      <c r="A45" s="762"/>
      <c r="B45" s="762"/>
      <c r="C45" s="763"/>
      <c r="D45" s="764"/>
      <c r="E45" s="643"/>
      <c r="F45" s="762"/>
      <c r="G45" s="765"/>
      <c r="H45" s="1428"/>
      <c r="I45" s="754"/>
      <c r="J45" s="754"/>
      <c r="K45" s="754"/>
      <c r="L45" s="754"/>
      <c r="M45" s="479"/>
      <c r="N45" s="479"/>
      <c r="O45" s="479"/>
      <c r="P45" s="479"/>
      <c r="Q45" s="479"/>
      <c r="R45" s="473"/>
      <c r="S45" s="498"/>
      <c r="T45" s="504">
        <v>8.6999999999999993</v>
      </c>
      <c r="U45" s="1400">
        <v>174</v>
      </c>
      <c r="X45" s="1400"/>
      <c r="AH45" s="6">
        <f t="shared" si="8"/>
        <v>0</v>
      </c>
    </row>
    <row r="46" spans="1:35" ht="18" x14ac:dyDescent="0.4">
      <c r="A46" s="762"/>
      <c r="B46" s="762"/>
      <c r="C46" s="763"/>
      <c r="D46" s="764"/>
      <c r="E46" s="643"/>
      <c r="F46" s="762"/>
      <c r="G46" s="765"/>
      <c r="H46" s="1428"/>
      <c r="I46" s="754"/>
      <c r="J46" s="754"/>
      <c r="K46" s="754"/>
      <c r="L46" s="754"/>
      <c r="M46" s="479"/>
      <c r="N46" s="479"/>
      <c r="O46" s="479"/>
      <c r="P46" s="479"/>
      <c r="Q46" s="479"/>
      <c r="R46" s="473"/>
      <c r="S46" s="498"/>
      <c r="T46" s="504">
        <v>8.6999999999999993</v>
      </c>
      <c r="U46" s="1400">
        <v>281</v>
      </c>
      <c r="X46" s="1400"/>
      <c r="AH46" s="6">
        <f t="shared" si="8"/>
        <v>0</v>
      </c>
    </row>
    <row r="47" spans="1:35" ht="18" x14ac:dyDescent="0.4">
      <c r="A47" s="762"/>
      <c r="B47" s="762"/>
      <c r="C47" s="763"/>
      <c r="D47" s="764"/>
      <c r="E47" s="643"/>
      <c r="F47" s="762"/>
      <c r="G47" s="765"/>
      <c r="H47" s="1428"/>
      <c r="I47" s="754"/>
      <c r="J47" s="754"/>
      <c r="K47" s="754"/>
      <c r="L47" s="754"/>
      <c r="M47" s="479"/>
      <c r="N47" s="479"/>
      <c r="O47" s="479"/>
      <c r="P47" s="479"/>
      <c r="Q47" s="479"/>
      <c r="R47" s="473"/>
      <c r="S47" s="498"/>
      <c r="T47" s="504">
        <v>8.6999999999999993</v>
      </c>
      <c r="U47" s="1400">
        <v>265</v>
      </c>
      <c r="X47" s="1400"/>
      <c r="AH47" s="6">
        <f t="shared" si="8"/>
        <v>0</v>
      </c>
    </row>
    <row r="48" spans="1:35" ht="18" x14ac:dyDescent="0.4">
      <c r="A48" s="762"/>
      <c r="B48" s="762"/>
      <c r="C48" s="763"/>
      <c r="D48" s="764"/>
      <c r="E48" s="643"/>
      <c r="F48" s="762"/>
      <c r="G48" s="765"/>
      <c r="H48" s="1428"/>
      <c r="I48" s="754"/>
      <c r="J48" s="754"/>
      <c r="K48" s="754"/>
      <c r="L48" s="754"/>
      <c r="M48" s="479"/>
      <c r="N48" s="479"/>
      <c r="O48" s="479"/>
      <c r="P48" s="479"/>
      <c r="Q48" s="479"/>
      <c r="R48" s="473"/>
      <c r="S48" s="498"/>
      <c r="T48" s="504">
        <v>8.6999999999999993</v>
      </c>
      <c r="U48" s="1400">
        <v>259</v>
      </c>
      <c r="X48" s="1400"/>
      <c r="AH48" s="6">
        <f t="shared" si="8"/>
        <v>0</v>
      </c>
    </row>
    <row r="49" spans="1:34" ht="18" x14ac:dyDescent="0.4">
      <c r="A49" s="762"/>
      <c r="B49" s="762"/>
      <c r="C49" s="763"/>
      <c r="D49" s="764"/>
      <c r="E49" s="643"/>
      <c r="F49" s="762"/>
      <c r="G49" s="765"/>
      <c r="H49" s="1428"/>
      <c r="I49" s="754"/>
      <c r="J49" s="754"/>
      <c r="K49" s="754"/>
      <c r="L49" s="754"/>
      <c r="M49" s="479"/>
      <c r="N49" s="479"/>
      <c r="O49" s="479"/>
      <c r="P49" s="479"/>
      <c r="Q49" s="479"/>
      <c r="R49" s="473"/>
      <c r="S49" s="498"/>
      <c r="T49" s="504">
        <v>10.066666666666666</v>
      </c>
      <c r="U49" s="1400">
        <v>195</v>
      </c>
      <c r="X49" s="1400"/>
      <c r="AH49" s="6">
        <f t="shared" si="8"/>
        <v>0</v>
      </c>
    </row>
    <row r="50" spans="1:34" ht="18" x14ac:dyDescent="0.4">
      <c r="A50" s="762"/>
      <c r="B50" s="762"/>
      <c r="C50" s="763"/>
      <c r="D50" s="764"/>
      <c r="E50" s="643"/>
      <c r="F50" s="762"/>
      <c r="G50" s="765"/>
      <c r="H50" s="1428"/>
      <c r="I50" s="754"/>
      <c r="J50" s="754"/>
      <c r="K50" s="754"/>
      <c r="L50" s="754"/>
      <c r="M50" s="479"/>
      <c r="N50" s="479"/>
      <c r="O50" s="479"/>
      <c r="P50" s="479"/>
      <c r="Q50" s="479"/>
      <c r="R50" s="473"/>
      <c r="S50" s="498"/>
      <c r="T50" s="504">
        <v>12.233333333333333</v>
      </c>
      <c r="U50" s="1400">
        <v>328</v>
      </c>
      <c r="X50" s="1400"/>
      <c r="AH50" s="6">
        <f t="shared" si="8"/>
        <v>0</v>
      </c>
    </row>
    <row r="51" spans="1:34" ht="18" x14ac:dyDescent="0.4">
      <c r="A51" s="762"/>
      <c r="B51" s="762"/>
      <c r="C51" s="763"/>
      <c r="D51" s="764"/>
      <c r="E51" s="643"/>
      <c r="F51" s="762"/>
      <c r="G51" s="765"/>
      <c r="H51" s="1428"/>
      <c r="I51" s="754"/>
      <c r="J51" s="754"/>
      <c r="K51" s="754"/>
      <c r="L51" s="754"/>
      <c r="M51" s="479"/>
      <c r="N51" s="479"/>
      <c r="O51" s="479"/>
      <c r="P51" s="479"/>
      <c r="Q51" s="479"/>
      <c r="R51" s="473"/>
      <c r="S51" s="498"/>
      <c r="T51" s="504">
        <v>12.233333333333333</v>
      </c>
      <c r="U51" s="1400">
        <v>252</v>
      </c>
      <c r="X51" s="1400"/>
      <c r="AH51" s="6">
        <f t="shared" si="8"/>
        <v>0</v>
      </c>
    </row>
    <row r="52" spans="1:34" ht="18" x14ac:dyDescent="0.4">
      <c r="A52" s="762"/>
      <c r="B52" s="762"/>
      <c r="C52" s="763"/>
      <c r="D52" s="764"/>
      <c r="E52" s="643"/>
      <c r="F52" s="762"/>
      <c r="G52" s="765"/>
      <c r="H52" s="1428"/>
      <c r="I52" s="754"/>
      <c r="J52" s="754"/>
      <c r="K52" s="754"/>
      <c r="L52" s="754"/>
      <c r="M52" s="479"/>
      <c r="N52" s="479"/>
      <c r="O52" s="479"/>
      <c r="P52" s="479"/>
      <c r="Q52" s="479"/>
      <c r="R52" s="473"/>
      <c r="S52" s="498"/>
      <c r="T52" s="504">
        <v>12.233333333333333</v>
      </c>
      <c r="U52" s="1400">
        <v>218</v>
      </c>
      <c r="X52" s="1400"/>
      <c r="AH52" s="6">
        <f t="shared" si="8"/>
        <v>0</v>
      </c>
    </row>
    <row r="53" spans="1:34" ht="18" x14ac:dyDescent="0.4">
      <c r="A53" s="762"/>
      <c r="B53" s="762"/>
      <c r="C53" s="763"/>
      <c r="D53" s="764"/>
      <c r="E53" s="643"/>
      <c r="F53" s="762"/>
      <c r="G53" s="765"/>
      <c r="H53" s="1428"/>
      <c r="I53" s="754"/>
      <c r="J53" s="754"/>
      <c r="K53" s="754"/>
      <c r="L53" s="754"/>
      <c r="M53" s="479"/>
      <c r="N53" s="479"/>
      <c r="O53" s="479"/>
      <c r="P53" s="479"/>
      <c r="Q53" s="479"/>
      <c r="R53" s="473"/>
      <c r="S53" s="498"/>
      <c r="T53" s="504">
        <v>12.233333333333333</v>
      </c>
      <c r="U53" s="1400">
        <v>160</v>
      </c>
      <c r="X53" s="1400"/>
      <c r="AH53" s="6">
        <f t="shared" si="8"/>
        <v>0</v>
      </c>
    </row>
    <row r="54" spans="1:34" ht="18" x14ac:dyDescent="0.4">
      <c r="A54" s="762"/>
      <c r="B54" s="762"/>
      <c r="C54" s="763"/>
      <c r="D54" s="764"/>
      <c r="E54" s="643"/>
      <c r="F54" s="762"/>
      <c r="G54" s="765"/>
      <c r="H54" s="1428"/>
      <c r="I54" s="754"/>
      <c r="J54" s="754"/>
      <c r="K54" s="754"/>
      <c r="L54" s="754"/>
      <c r="M54" s="479"/>
      <c r="N54" s="479"/>
      <c r="O54" s="479"/>
      <c r="P54" s="479"/>
      <c r="Q54" s="479"/>
      <c r="R54" s="473"/>
      <c r="S54" s="498"/>
      <c r="T54" s="504">
        <v>12.233333333333333</v>
      </c>
      <c r="U54" s="1400">
        <v>203</v>
      </c>
      <c r="X54" s="1400"/>
      <c r="AH54" s="6">
        <f t="shared" si="8"/>
        <v>0</v>
      </c>
    </row>
    <row r="55" spans="1:34" ht="18" x14ac:dyDescent="0.4">
      <c r="A55" s="762"/>
      <c r="B55" s="762"/>
      <c r="C55" s="763"/>
      <c r="D55" s="764"/>
      <c r="E55" s="643"/>
      <c r="F55" s="762"/>
      <c r="G55" s="765"/>
      <c r="H55" s="1428"/>
      <c r="I55" s="754"/>
      <c r="J55" s="754"/>
      <c r="K55" s="754"/>
      <c r="L55" s="754"/>
      <c r="M55" s="479"/>
      <c r="N55" s="479"/>
      <c r="O55" s="479">
        <f>2700*1.06</f>
        <v>2862</v>
      </c>
      <c r="P55" s="479"/>
      <c r="Q55" s="479"/>
      <c r="R55" s="473"/>
      <c r="S55" s="498"/>
      <c r="T55" s="505">
        <v>16.8</v>
      </c>
      <c r="U55" s="1400">
        <v>234</v>
      </c>
      <c r="X55" s="1400"/>
      <c r="AH55" s="6">
        <f t="shared" si="8"/>
        <v>0</v>
      </c>
    </row>
    <row r="56" spans="1:34" ht="18" x14ac:dyDescent="0.4">
      <c r="A56" s="762"/>
      <c r="B56" s="762"/>
      <c r="C56" s="763"/>
      <c r="D56" s="764"/>
      <c r="E56" s="643"/>
      <c r="F56" s="762"/>
      <c r="G56" s="765"/>
      <c r="H56" s="1428"/>
      <c r="I56" s="754"/>
      <c r="J56" s="754"/>
      <c r="K56" s="754"/>
      <c r="L56" s="754"/>
      <c r="M56" s="479"/>
      <c r="N56" s="479"/>
      <c r="O56" s="479"/>
      <c r="P56" s="479"/>
      <c r="Q56" s="479"/>
      <c r="R56" s="473"/>
      <c r="S56" s="498"/>
      <c r="T56" s="505">
        <v>18.533333333333335</v>
      </c>
      <c r="U56" s="1400">
        <v>300</v>
      </c>
      <c r="X56" s="1400"/>
      <c r="AH56" s="6">
        <f t="shared" si="8"/>
        <v>0</v>
      </c>
    </row>
    <row r="57" spans="1:34" ht="18" x14ac:dyDescent="0.4">
      <c r="A57" s="762"/>
      <c r="B57" s="762"/>
      <c r="C57" s="763"/>
      <c r="D57" s="764"/>
      <c r="E57" s="643"/>
      <c r="F57" s="762"/>
      <c r="G57" s="765"/>
      <c r="H57" s="1428"/>
      <c r="I57" s="754"/>
      <c r="J57" s="754"/>
      <c r="K57" s="754"/>
      <c r="L57" s="754"/>
      <c r="M57" s="479"/>
      <c r="N57" s="479"/>
      <c r="O57" s="479"/>
      <c r="P57" s="479"/>
      <c r="Q57" s="479"/>
      <c r="R57" s="473"/>
      <c r="S57" s="498"/>
      <c r="T57" s="505">
        <v>24.3</v>
      </c>
      <c r="U57" s="1400">
        <v>415</v>
      </c>
      <c r="X57" s="1400"/>
      <c r="AH57" s="6">
        <f t="shared" si="8"/>
        <v>0</v>
      </c>
    </row>
    <row r="58" spans="1:34" ht="18" x14ac:dyDescent="0.4">
      <c r="A58" s="762"/>
      <c r="B58" s="762"/>
      <c r="C58" s="763"/>
      <c r="D58" s="764"/>
      <c r="E58" s="643"/>
      <c r="F58" s="762"/>
      <c r="G58" s="765"/>
      <c r="H58" s="1428"/>
      <c r="I58" s="754"/>
      <c r="J58" s="754"/>
      <c r="K58" s="754"/>
      <c r="L58" s="754"/>
      <c r="M58" s="479"/>
      <c r="N58" s="479"/>
      <c r="O58" s="479"/>
      <c r="P58" s="479"/>
      <c r="Q58" s="479"/>
      <c r="R58" s="473"/>
      <c r="S58" s="498"/>
      <c r="T58" s="505">
        <v>24.366666666666667</v>
      </c>
      <c r="U58" s="1400">
        <v>317</v>
      </c>
      <c r="X58" s="1400"/>
      <c r="AH58" s="6">
        <f t="shared" si="8"/>
        <v>0</v>
      </c>
    </row>
    <row r="59" spans="1:34" ht="18" x14ac:dyDescent="0.4">
      <c r="A59" s="762"/>
      <c r="B59" s="762"/>
      <c r="C59" s="763"/>
      <c r="D59" s="764"/>
      <c r="E59" s="643"/>
      <c r="F59" s="762"/>
      <c r="G59" s="765"/>
      <c r="H59" s="1428"/>
      <c r="I59" s="754"/>
      <c r="J59" s="754"/>
      <c r="K59" s="754"/>
      <c r="L59" s="754"/>
      <c r="M59" s="479"/>
      <c r="N59" s="479"/>
      <c r="O59" s="479"/>
      <c r="P59" s="479"/>
      <c r="Q59" s="479"/>
      <c r="R59" s="473"/>
      <c r="S59" s="498"/>
      <c r="T59" s="505">
        <v>24.8</v>
      </c>
      <c r="U59" s="1400">
        <v>316</v>
      </c>
      <c r="X59" s="1400"/>
      <c r="AH59" s="6">
        <f t="shared" si="8"/>
        <v>0</v>
      </c>
    </row>
    <row r="60" spans="1:34" ht="18" x14ac:dyDescent="0.4">
      <c r="A60" s="762"/>
      <c r="B60" s="762"/>
      <c r="C60" s="763"/>
      <c r="D60" s="764"/>
      <c r="E60" s="643"/>
      <c r="F60" s="762"/>
      <c r="G60" s="765"/>
      <c r="H60" s="1428"/>
      <c r="I60" s="754"/>
      <c r="J60" s="754"/>
      <c r="K60" s="754"/>
      <c r="L60" s="754"/>
      <c r="M60" s="479"/>
      <c r="N60" s="479"/>
      <c r="O60" s="479"/>
      <c r="P60" s="479"/>
      <c r="Q60" s="479"/>
      <c r="R60" s="473"/>
      <c r="S60" s="498"/>
      <c r="T60" s="505">
        <v>25.366666666666667</v>
      </c>
      <c r="U60" s="1400">
        <v>454</v>
      </c>
      <c r="X60" s="1400"/>
    </row>
    <row r="61" spans="1:34" ht="18" x14ac:dyDescent="0.4">
      <c r="A61" s="762"/>
      <c r="B61" s="762"/>
      <c r="C61" s="763"/>
      <c r="D61" s="764"/>
      <c r="E61" s="643"/>
      <c r="F61" s="762"/>
      <c r="G61" s="765"/>
      <c r="H61" s="1428"/>
      <c r="I61" s="754"/>
      <c r="J61" s="754"/>
      <c r="K61" s="754"/>
      <c r="L61" s="754"/>
      <c r="M61" s="479"/>
      <c r="N61" s="479"/>
      <c r="O61" s="479"/>
      <c r="P61" s="479"/>
      <c r="Q61" s="479"/>
      <c r="R61" s="473"/>
      <c r="S61" s="498"/>
      <c r="T61" s="505">
        <v>25.366666666666667</v>
      </c>
      <c r="U61" s="1400">
        <v>423</v>
      </c>
      <c r="X61" s="1400"/>
    </row>
    <row r="62" spans="1:34" ht="18" x14ac:dyDescent="0.4">
      <c r="A62" s="762"/>
      <c r="B62" s="762"/>
      <c r="C62" s="763"/>
      <c r="D62" s="764"/>
      <c r="E62" s="643"/>
      <c r="F62" s="762"/>
      <c r="G62" s="765"/>
      <c r="H62" s="1428"/>
      <c r="I62" s="754"/>
      <c r="J62" s="754"/>
      <c r="K62" s="754"/>
      <c r="L62" s="754"/>
      <c r="M62" s="479"/>
      <c r="N62" s="479"/>
      <c r="O62" s="479"/>
      <c r="P62" s="479"/>
      <c r="Q62" s="479"/>
      <c r="R62" s="473"/>
      <c r="S62" s="498"/>
      <c r="T62" s="505">
        <v>25.366666666666667</v>
      </c>
      <c r="U62" s="1400">
        <v>386</v>
      </c>
      <c r="X62" s="1400"/>
    </row>
    <row r="63" spans="1:34" ht="18" x14ac:dyDescent="0.4">
      <c r="A63" s="762"/>
      <c r="B63" s="762"/>
      <c r="C63" s="763"/>
      <c r="D63" s="764"/>
      <c r="E63" s="643"/>
      <c r="F63" s="762"/>
      <c r="G63" s="765"/>
      <c r="H63" s="1428"/>
      <c r="I63" s="754"/>
      <c r="J63" s="754"/>
      <c r="K63" s="754"/>
      <c r="L63" s="754"/>
      <c r="M63" s="479"/>
      <c r="N63" s="479"/>
      <c r="O63" s="479"/>
      <c r="P63" s="479"/>
      <c r="Q63" s="479"/>
      <c r="R63" s="473"/>
      <c r="S63" s="498"/>
      <c r="T63" s="505">
        <v>25.366666666666667</v>
      </c>
      <c r="U63" s="1400">
        <v>364</v>
      </c>
      <c r="X63" s="1400"/>
    </row>
    <row r="64" spans="1:34" ht="18" x14ac:dyDescent="0.4">
      <c r="A64" s="762"/>
      <c r="B64" s="762"/>
      <c r="C64" s="763"/>
      <c r="D64" s="764"/>
      <c r="E64" s="643"/>
      <c r="F64" s="762"/>
      <c r="G64" s="765"/>
      <c r="H64" s="1428"/>
      <c r="I64" s="754"/>
      <c r="J64" s="754"/>
      <c r="K64" s="754"/>
      <c r="L64" s="754"/>
      <c r="M64" s="479"/>
      <c r="N64" s="479"/>
      <c r="O64" s="479"/>
      <c r="P64" s="479"/>
      <c r="Q64" s="479"/>
      <c r="R64" s="473"/>
      <c r="S64" s="498"/>
      <c r="T64" s="505">
        <v>28.833333333333332</v>
      </c>
      <c r="U64" s="1400">
        <v>466</v>
      </c>
      <c r="X64" s="1400"/>
    </row>
    <row r="65" spans="1:24" ht="18" x14ac:dyDescent="0.4">
      <c r="A65" s="762"/>
      <c r="B65" s="762"/>
      <c r="C65" s="763"/>
      <c r="D65" s="764"/>
      <c r="E65" s="643"/>
      <c r="F65" s="762"/>
      <c r="G65" s="765"/>
      <c r="H65" s="1428"/>
      <c r="I65" s="754"/>
      <c r="J65" s="754"/>
      <c r="K65" s="754"/>
      <c r="L65" s="754"/>
      <c r="M65" s="479"/>
      <c r="N65" s="479"/>
      <c r="O65" s="479"/>
      <c r="P65" s="479"/>
      <c r="Q65" s="479"/>
      <c r="R65" s="473"/>
      <c r="S65" s="498"/>
      <c r="T65" s="505">
        <v>30.233333333333334</v>
      </c>
      <c r="U65" s="1400">
        <v>585</v>
      </c>
      <c r="X65" s="1400"/>
    </row>
    <row r="66" spans="1:24" ht="18" x14ac:dyDescent="0.4">
      <c r="A66" s="762"/>
      <c r="B66" s="762"/>
      <c r="C66" s="763"/>
      <c r="D66" s="764"/>
      <c r="E66" s="643"/>
      <c r="F66" s="762"/>
      <c r="G66" s="765"/>
      <c r="H66" s="1428"/>
      <c r="I66" s="754"/>
      <c r="J66" s="754"/>
      <c r="K66" s="754"/>
      <c r="L66" s="754"/>
      <c r="M66" s="479"/>
      <c r="N66" s="479"/>
      <c r="O66" s="479"/>
      <c r="P66" s="479"/>
      <c r="Q66" s="479"/>
      <c r="R66" s="473"/>
      <c r="S66" s="498"/>
      <c r="T66" s="505">
        <v>30.233333333333334</v>
      </c>
      <c r="U66" s="1400">
        <v>418</v>
      </c>
      <c r="X66" s="1400"/>
    </row>
    <row r="67" spans="1:24" ht="18" x14ac:dyDescent="0.4">
      <c r="A67" s="762"/>
      <c r="B67" s="762"/>
      <c r="C67" s="763"/>
      <c r="D67" s="764"/>
      <c r="E67" s="643"/>
      <c r="F67" s="762"/>
      <c r="G67" s="765"/>
      <c r="H67" s="1428"/>
      <c r="I67" s="754"/>
      <c r="J67" s="754"/>
      <c r="K67" s="754"/>
      <c r="L67" s="754"/>
      <c r="M67" s="479"/>
      <c r="N67" s="479"/>
      <c r="O67" s="479"/>
      <c r="P67" s="479"/>
      <c r="Q67" s="479"/>
      <c r="R67" s="473"/>
      <c r="S67" s="498"/>
      <c r="T67" s="505">
        <v>30.233333333333334</v>
      </c>
      <c r="U67" s="1400">
        <v>475</v>
      </c>
      <c r="X67" s="1400"/>
    </row>
  </sheetData>
  <mergeCells count="2">
    <mergeCell ref="C1:D1"/>
    <mergeCell ref="B36:H38"/>
  </mergeCells>
  <pageMargins left="0" right="0" top="0" bottom="0" header="0" footer="0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J91"/>
  <sheetViews>
    <sheetView topLeftCell="A37" zoomScale="90" zoomScaleNormal="90" workbookViewId="0">
      <pane xSplit="1" topLeftCell="B1" activePane="topRight" state="frozen"/>
      <selection activeCell="A42" sqref="A42"/>
      <selection pane="topRight" activeCell="B32" sqref="B32"/>
    </sheetView>
  </sheetViews>
  <sheetFormatPr defaultColWidth="9.140625" defaultRowHeight="18" x14ac:dyDescent="0.4"/>
  <cols>
    <col min="1" max="1" width="6" style="762" customWidth="1"/>
    <col min="2" max="2" width="39.5703125" style="762" customWidth="1"/>
    <col min="3" max="3" width="9.85546875" style="763" customWidth="1"/>
    <col min="4" max="4" width="10.7109375" style="764" customWidth="1"/>
    <col min="5" max="5" width="3.85546875" style="643" customWidth="1"/>
    <col min="6" max="6" width="11.85546875" style="762" customWidth="1"/>
    <col min="7" max="7" width="11.140625" style="765" customWidth="1"/>
    <col min="8" max="8" width="10" style="807" customWidth="1"/>
    <col min="9" max="11" width="4.28515625" style="754" customWidth="1"/>
    <col min="12" max="12" width="9.140625" style="754"/>
    <col min="13" max="13" width="14.7109375" style="479" bestFit="1" customWidth="1"/>
    <col min="14" max="14" width="6.85546875" style="479" customWidth="1"/>
    <col min="15" max="15" width="8.28515625" style="479" customWidth="1"/>
    <col min="16" max="16" width="7.140625" style="479" customWidth="1"/>
    <col min="17" max="17" width="5.5703125" style="479" customWidth="1"/>
    <col min="18" max="18" width="12.42578125" style="473" bestFit="1" customWidth="1"/>
    <col min="19" max="19" width="13.28515625" style="498" customWidth="1"/>
    <col min="21" max="21" width="9.140625" style="1454"/>
    <col min="24" max="24" width="9.140625" style="1454"/>
    <col min="26" max="26" width="11" bestFit="1" customWidth="1"/>
    <col min="29" max="29" width="11" bestFit="1" customWidth="1"/>
  </cols>
  <sheetData>
    <row r="1" spans="1:36" ht="39.75" customHeight="1" thickBot="1" x14ac:dyDescent="0.45">
      <c r="A1" s="1448"/>
      <c r="B1" s="627" t="s">
        <v>40</v>
      </c>
      <c r="C1" s="1811" t="s">
        <v>441</v>
      </c>
      <c r="D1" s="1812"/>
      <c r="E1" s="1279"/>
      <c r="F1" s="1280">
        <f ca="1">NOW()</f>
        <v>43551.770997800922</v>
      </c>
      <c r="G1" s="630"/>
      <c r="H1" s="663"/>
      <c r="I1" s="632"/>
      <c r="J1" s="633"/>
      <c r="K1" s="1449"/>
      <c r="L1" s="635">
        <v>42303</v>
      </c>
      <c r="M1" s="475" t="s">
        <v>483</v>
      </c>
      <c r="N1" s="481" t="s">
        <v>6</v>
      </c>
      <c r="O1" s="481" t="s">
        <v>13</v>
      </c>
      <c r="P1" s="481" t="s">
        <v>484</v>
      </c>
      <c r="Q1" s="493" t="s">
        <v>486</v>
      </c>
      <c r="R1" s="488" t="s">
        <v>477</v>
      </c>
      <c r="S1" s="494" t="s">
        <v>485</v>
      </c>
      <c r="U1" s="404">
        <v>42726</v>
      </c>
      <c r="V1" s="276">
        <v>42408</v>
      </c>
      <c r="W1" s="1454" t="s">
        <v>660</v>
      </c>
      <c r="X1" s="867">
        <v>42566</v>
      </c>
      <c r="Y1" t="s">
        <v>661</v>
      </c>
      <c r="AC1" s="1056">
        <v>42969</v>
      </c>
    </row>
    <row r="2" spans="1:36" ht="18.75" thickBot="1" x14ac:dyDescent="0.45">
      <c r="A2" s="633" t="s">
        <v>0</v>
      </c>
      <c r="B2" s="632" t="s">
        <v>1</v>
      </c>
      <c r="C2" s="633" t="s">
        <v>2</v>
      </c>
      <c r="D2" s="636" t="s">
        <v>3</v>
      </c>
      <c r="E2" s="637" t="s">
        <v>4</v>
      </c>
      <c r="F2" s="633" t="s">
        <v>5</v>
      </c>
      <c r="G2" s="638" t="s">
        <v>10</v>
      </c>
      <c r="H2" s="1304" t="s">
        <v>1103</v>
      </c>
      <c r="I2" s="632" t="s">
        <v>33</v>
      </c>
      <c r="J2" s="1448" t="s">
        <v>34</v>
      </c>
      <c r="K2" s="633" t="s">
        <v>35</v>
      </c>
      <c r="L2" s="1448"/>
      <c r="M2" s="476"/>
      <c r="N2" s="482"/>
      <c r="O2" s="482"/>
      <c r="P2" s="482"/>
      <c r="Q2" s="482"/>
      <c r="R2" s="291"/>
      <c r="S2" s="495"/>
      <c r="AC2" t="s">
        <v>1099</v>
      </c>
    </row>
    <row r="3" spans="1:36" s="6" customFormat="1" ht="19.5" customHeight="1" thickBot="1" x14ac:dyDescent="0.45">
      <c r="A3" s="639">
        <v>1041</v>
      </c>
      <c r="B3" s="640" t="s">
        <v>21</v>
      </c>
      <c r="C3" s="641" t="s">
        <v>18</v>
      </c>
      <c r="D3" s="1231">
        <v>2500</v>
      </c>
      <c r="E3" s="807" t="s">
        <v>20</v>
      </c>
      <c r="F3" s="644">
        <v>41302</v>
      </c>
      <c r="G3" s="645" t="s">
        <v>168</v>
      </c>
      <c r="H3" s="1299"/>
      <c r="I3" s="647">
        <f>+IF($C3="MACHO",1,0)</f>
        <v>0</v>
      </c>
      <c r="J3" s="1453">
        <f>+IF($C3="HEMBRA",1,0)</f>
        <v>1</v>
      </c>
      <c r="K3" s="649">
        <f>+IF($C3="-",1,0)</f>
        <v>0</v>
      </c>
      <c r="L3" s="639">
        <v>61</v>
      </c>
      <c r="M3" s="480">
        <f>DAYS360(F3,L$1,FALSE)/30</f>
        <v>32.93333333333333</v>
      </c>
      <c r="N3" s="483" t="str">
        <f t="shared" ref="N3:O6" si="0">+IF($M3&gt;12,IF(I3=1,$S3,""),"")</f>
        <v/>
      </c>
      <c r="O3" s="483">
        <f t="shared" si="0"/>
        <v>61</v>
      </c>
      <c r="P3" s="483" t="str">
        <f>+IF($M3&gt;12,"",S3)</f>
        <v/>
      </c>
      <c r="Q3" s="483"/>
      <c r="R3" s="296">
        <v>61</v>
      </c>
      <c r="S3" s="341">
        <f>AVERAGE(R3,L3)</f>
        <v>61</v>
      </c>
      <c r="T3" s="375"/>
      <c r="U3" s="3"/>
      <c r="W3" s="868">
        <f>AVERAGE(N3:V3)</f>
        <v>61</v>
      </c>
      <c r="X3" s="3">
        <v>87</v>
      </c>
      <c r="Y3" s="869">
        <f>+(X3-W3)/W3</f>
        <v>0.42622950819672129</v>
      </c>
      <c r="AH3" s="874">
        <f>+D3*1.1</f>
        <v>2750</v>
      </c>
      <c r="AI3" s="6">
        <v>3300.0000000000005</v>
      </c>
      <c r="AJ3" s="6">
        <f t="shared" ref="AJ3:AJ13" si="1">+AI3*0.7</f>
        <v>2310</v>
      </c>
    </row>
    <row r="4" spans="1:36" s="6" customFormat="1" ht="19.5" customHeight="1" thickBot="1" x14ac:dyDescent="0.45">
      <c r="A4" s="1448">
        <v>1073</v>
      </c>
      <c r="B4" s="1167" t="s">
        <v>27</v>
      </c>
      <c r="C4" s="632" t="s">
        <v>13</v>
      </c>
      <c r="D4" s="1263">
        <v>4000</v>
      </c>
      <c r="E4" s="654" t="s">
        <v>26</v>
      </c>
      <c r="F4" s="655">
        <v>41440</v>
      </c>
      <c r="G4" s="656" t="s">
        <v>62</v>
      </c>
      <c r="H4" s="1296" t="s">
        <v>1106</v>
      </c>
      <c r="I4" s="1448">
        <f>+IF($C4="MACHO",1,0)</f>
        <v>0</v>
      </c>
      <c r="J4" s="1448">
        <f>+IF($C4="HEMBRA",1,0)</f>
        <v>1</v>
      </c>
      <c r="K4" s="633">
        <f>+IF($C4="-",1,0)</f>
        <v>0</v>
      </c>
      <c r="L4" s="632"/>
      <c r="M4" s="491">
        <f>DAYS360(F4,L$1,FALSE)/30</f>
        <v>28.366666666666667</v>
      </c>
      <c r="N4" s="483" t="str">
        <f t="shared" si="0"/>
        <v/>
      </c>
      <c r="O4" s="483">
        <f t="shared" si="0"/>
        <v>70</v>
      </c>
      <c r="P4" s="483" t="str">
        <f>+IF($M4&gt;12,"",S4)</f>
        <v/>
      </c>
      <c r="Q4" s="483"/>
      <c r="R4" s="340">
        <v>70</v>
      </c>
      <c r="S4" s="525">
        <f>AVERAGE(R4,L4)</f>
        <v>70</v>
      </c>
      <c r="T4" s="375"/>
      <c r="U4" s="533">
        <v>68</v>
      </c>
      <c r="W4" s="868">
        <f>AVERAGE(N4:V4)</f>
        <v>69.5</v>
      </c>
      <c r="X4" s="3">
        <v>100</v>
      </c>
      <c r="Y4" s="869">
        <f>+(X4-W4)/W4</f>
        <v>0.43884892086330934</v>
      </c>
      <c r="AH4" s="874">
        <f>+D4*1.1</f>
        <v>4400</v>
      </c>
      <c r="AI4" s="6">
        <v>3630.0000000000005</v>
      </c>
      <c r="AJ4" s="6">
        <f t="shared" si="1"/>
        <v>2541</v>
      </c>
    </row>
    <row r="5" spans="1:36" s="6" customFormat="1" ht="19.5" customHeight="1" thickBot="1" x14ac:dyDescent="0.45">
      <c r="A5" s="1448">
        <v>1101</v>
      </c>
      <c r="B5" s="1381" t="s">
        <v>36</v>
      </c>
      <c r="C5" s="1449" t="s">
        <v>13</v>
      </c>
      <c r="D5" s="650">
        <v>2500</v>
      </c>
      <c r="E5" s="657" t="s">
        <v>20</v>
      </c>
      <c r="F5" s="629">
        <v>41540</v>
      </c>
      <c r="G5" s="1058" t="s">
        <v>56</v>
      </c>
      <c r="H5" s="673" t="s">
        <v>1177</v>
      </c>
      <c r="I5" s="632">
        <f>+IF($C5="MACHO",1,0)</f>
        <v>0</v>
      </c>
      <c r="J5" s="1448">
        <f>+IF($C5="HEMBRA",1,0)</f>
        <v>1</v>
      </c>
      <c r="K5" s="633">
        <f>+IF($C5="-",1,0)</f>
        <v>0</v>
      </c>
      <c r="L5" s="632">
        <v>54</v>
      </c>
      <c r="M5" s="491">
        <f>DAYS360(F5,L$1,FALSE)/30</f>
        <v>25.1</v>
      </c>
      <c r="N5" s="1452" t="str">
        <f t="shared" si="0"/>
        <v/>
      </c>
      <c r="O5" s="1452">
        <f t="shared" si="0"/>
        <v>54</v>
      </c>
      <c r="P5" s="1452" t="str">
        <f>+IF($M5&gt;12,"",S5)</f>
        <v/>
      </c>
      <c r="Q5" s="1452"/>
      <c r="R5" s="291">
        <v>54</v>
      </c>
      <c r="S5" s="292">
        <f>AVERAGE(R5,L5)</f>
        <v>54</v>
      </c>
      <c r="T5" s="375"/>
      <c r="U5" s="3"/>
      <c r="W5" s="868">
        <f>AVERAGE(N5:V5)</f>
        <v>54</v>
      </c>
      <c r="X5" s="3">
        <v>66</v>
      </c>
      <c r="Y5" s="869">
        <f>+(X5-W5)/W5</f>
        <v>0.22222222222222221</v>
      </c>
      <c r="AH5" s="874">
        <f>+D5*1.1</f>
        <v>2750</v>
      </c>
      <c r="AI5" s="6">
        <v>3080.0000000000005</v>
      </c>
      <c r="AJ5" s="6">
        <f t="shared" si="1"/>
        <v>2156</v>
      </c>
    </row>
    <row r="6" spans="1:36" s="6" customFormat="1" ht="19.5" customHeight="1" x14ac:dyDescent="0.4">
      <c r="A6" s="1453">
        <v>1120</v>
      </c>
      <c r="B6" s="1348" t="s">
        <v>49</v>
      </c>
      <c r="C6" s="1450" t="s">
        <v>6</v>
      </c>
      <c r="D6" s="1253">
        <v>2500</v>
      </c>
      <c r="E6" s="1254" t="s">
        <v>42</v>
      </c>
      <c r="F6" s="848">
        <v>41430</v>
      </c>
      <c r="G6" s="1255" t="s">
        <v>164</v>
      </c>
      <c r="H6" s="1298"/>
      <c r="I6" s="641">
        <f>+IF($C6="MACHO",1,0)</f>
        <v>1</v>
      </c>
      <c r="J6" s="1453">
        <f>+IF($C6="HEMBRA",1,0)</f>
        <v>0</v>
      </c>
      <c r="K6" s="649">
        <f>+IF($C6="-",1,0)</f>
        <v>0</v>
      </c>
      <c r="L6" s="647">
        <v>76</v>
      </c>
      <c r="M6" s="485">
        <f>DAYS360(F6,L$1,FALSE)/30</f>
        <v>28.7</v>
      </c>
      <c r="N6" s="484">
        <f t="shared" si="0"/>
        <v>78</v>
      </c>
      <c r="O6" s="484" t="str">
        <f t="shared" si="0"/>
        <v/>
      </c>
      <c r="P6" s="484" t="str">
        <f>+IF($M6&gt;12,"",S6)</f>
        <v/>
      </c>
      <c r="Q6" s="484"/>
      <c r="R6" s="1256">
        <v>80</v>
      </c>
      <c r="S6" s="442">
        <f>AVERAGE(R6,L6)</f>
        <v>78</v>
      </c>
      <c r="T6" s="375"/>
      <c r="U6" s="3"/>
      <c r="W6" s="868">
        <f>AVERAGE(N6:V6)</f>
        <v>78.666666666666671</v>
      </c>
      <c r="X6" s="3">
        <v>109</v>
      </c>
      <c r="Y6" s="869">
        <f>+(X6-W6)/W6</f>
        <v>0.38559322033898297</v>
      </c>
      <c r="AH6" s="874">
        <f>+D6*1.1</f>
        <v>2750</v>
      </c>
      <c r="AI6" s="6">
        <v>3080.0000000000005</v>
      </c>
      <c r="AJ6" s="6">
        <f t="shared" si="1"/>
        <v>2156</v>
      </c>
    </row>
    <row r="7" spans="1:36" s="6" customFormat="1" ht="7.5" customHeight="1" thickBot="1" x14ac:dyDescent="0.3">
      <c r="A7" s="1258"/>
      <c r="B7" s="1287"/>
      <c r="C7" s="1258"/>
      <c r="D7" s="1258"/>
      <c r="E7" s="1259"/>
      <c r="F7" s="1258"/>
      <c r="G7" s="1258"/>
      <c r="H7" s="1305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AH7" s="874">
        <f>+vendidos!D328*1.1</f>
        <v>1100</v>
      </c>
      <c r="AI7" s="6">
        <v>2613.6000000000004</v>
      </c>
      <c r="AJ7" s="6">
        <f t="shared" si="1"/>
        <v>1829.5200000000002</v>
      </c>
    </row>
    <row r="8" spans="1:36" s="6" customFormat="1" ht="19.5" customHeight="1" thickBot="1" x14ac:dyDescent="0.45">
      <c r="A8" s="639">
        <v>1122</v>
      </c>
      <c r="B8" s="1167" t="s">
        <v>1093</v>
      </c>
      <c r="C8" s="1451" t="s">
        <v>13</v>
      </c>
      <c r="D8" s="1264">
        <v>4000</v>
      </c>
      <c r="E8" s="708" t="s">
        <v>26</v>
      </c>
      <c r="F8" s="1257">
        <v>41682</v>
      </c>
      <c r="G8" s="1288" t="s">
        <v>68</v>
      </c>
      <c r="H8" s="1299" t="s">
        <v>1110</v>
      </c>
      <c r="I8" s="652">
        <f t="shared" ref="I8:I13" si="2">+IF($C8="MACHO",1,0)</f>
        <v>0</v>
      </c>
      <c r="J8" s="639">
        <f t="shared" ref="J8:J13" si="3">+IF($C8="HEMBRA",1,0)</f>
        <v>1</v>
      </c>
      <c r="K8" s="686">
        <f t="shared" ref="K8:K13" si="4">+IF($C8="-",1,0)</f>
        <v>0</v>
      </c>
      <c r="L8" s="652">
        <v>70</v>
      </c>
      <c r="M8" s="480">
        <f>DAYS360(F8,L$1,FALSE)/30</f>
        <v>20.466666666666665</v>
      </c>
      <c r="N8" s="483" t="str">
        <f t="shared" ref="N8:O13" si="5">+IF($M8&gt;12,IF(I8=1,$S8,""),"")</f>
        <v/>
      </c>
      <c r="O8" s="526">
        <f t="shared" si="5"/>
        <v>67.5</v>
      </c>
      <c r="P8" s="483" t="str">
        <f t="shared" ref="P8:P13" si="6">+IF($M8&gt;12,"",S8)</f>
        <v/>
      </c>
      <c r="Q8" s="483"/>
      <c r="R8" s="489">
        <v>65</v>
      </c>
      <c r="S8" s="525">
        <f t="shared" ref="S8:S13" si="7">AVERAGE(R8,L8)</f>
        <v>67.5</v>
      </c>
      <c r="T8" s="375"/>
      <c r="U8" s="375">
        <v>64</v>
      </c>
      <c r="W8" s="868">
        <f>AVERAGE(N8:V8)</f>
        <v>66</v>
      </c>
      <c r="X8" s="3">
        <v>91</v>
      </c>
      <c r="Y8" s="869">
        <f>+(X8-W8)/W8</f>
        <v>0.37878787878787878</v>
      </c>
      <c r="AH8" s="874">
        <f>+D8*1.1</f>
        <v>4400</v>
      </c>
      <c r="AI8" s="6">
        <v>3630.0000000000005</v>
      </c>
      <c r="AJ8" s="6">
        <f t="shared" si="1"/>
        <v>2541</v>
      </c>
    </row>
    <row r="9" spans="1:36" s="6" customFormat="1" ht="16.5" customHeight="1" thickBot="1" x14ac:dyDescent="0.45">
      <c r="A9" s="1448">
        <v>1113</v>
      </c>
      <c r="B9" s="1167" t="s">
        <v>333</v>
      </c>
      <c r="C9" s="1223" t="s">
        <v>13</v>
      </c>
      <c r="D9" s="1232">
        <v>2500</v>
      </c>
      <c r="E9" s="667" t="s">
        <v>44</v>
      </c>
      <c r="F9" s="668">
        <v>41651</v>
      </c>
      <c r="G9" s="1058" t="s">
        <v>60</v>
      </c>
      <c r="H9" s="1297"/>
      <c r="I9" s="652">
        <f t="shared" si="2"/>
        <v>0</v>
      </c>
      <c r="J9" s="639">
        <f t="shared" si="3"/>
        <v>1</v>
      </c>
      <c r="K9" s="686">
        <f t="shared" si="4"/>
        <v>0</v>
      </c>
      <c r="L9" s="652">
        <v>59</v>
      </c>
      <c r="M9" s="480">
        <f>DAYS360(F9,'en venta-2017 (2)'!L$1,FALSE)/30</f>
        <v>21.466666666666665</v>
      </c>
      <c r="N9" s="483" t="str">
        <f t="shared" si="5"/>
        <v/>
      </c>
      <c r="O9" s="526">
        <f t="shared" si="5"/>
        <v>58</v>
      </c>
      <c r="P9" s="483" t="str">
        <f t="shared" si="6"/>
        <v/>
      </c>
      <c r="Q9" s="483"/>
      <c r="R9" s="340">
        <v>57</v>
      </c>
      <c r="S9" s="525">
        <f t="shared" si="7"/>
        <v>58</v>
      </c>
      <c r="Z9" s="1129" t="s">
        <v>1003</v>
      </c>
      <c r="AA9" s="1130"/>
      <c r="AH9" s="874">
        <f>+reservados2!D32*1.1</f>
        <v>3630.0000000000009</v>
      </c>
      <c r="AI9" s="6">
        <v>3300.0000000000005</v>
      </c>
      <c r="AJ9" s="6">
        <f t="shared" si="1"/>
        <v>2310</v>
      </c>
    </row>
    <row r="10" spans="1:36" s="6" customFormat="1" ht="19.5" customHeight="1" thickBot="1" x14ac:dyDescent="0.45">
      <c r="A10" s="639">
        <v>1129</v>
      </c>
      <c r="B10" s="1338" t="s">
        <v>51</v>
      </c>
      <c r="C10" s="683" t="s">
        <v>13</v>
      </c>
      <c r="D10" s="1233">
        <v>2500</v>
      </c>
      <c r="E10" s="684" t="s">
        <v>26</v>
      </c>
      <c r="F10" s="685">
        <v>41630</v>
      </c>
      <c r="G10" s="1059" t="s">
        <v>57</v>
      </c>
      <c r="H10" s="1300"/>
      <c r="I10" s="652">
        <f t="shared" si="2"/>
        <v>0</v>
      </c>
      <c r="J10" s="639">
        <f t="shared" si="3"/>
        <v>1</v>
      </c>
      <c r="K10" s="686">
        <f t="shared" si="4"/>
        <v>0</v>
      </c>
      <c r="L10" s="641">
        <v>64</v>
      </c>
      <c r="M10" s="480">
        <f>DAYS360(F10,L$1,FALSE)/30</f>
        <v>22.133333333333333</v>
      </c>
      <c r="N10" s="483" t="str">
        <f t="shared" si="5"/>
        <v/>
      </c>
      <c r="O10" s="483">
        <f t="shared" si="5"/>
        <v>64</v>
      </c>
      <c r="P10" s="483" t="str">
        <f t="shared" si="6"/>
        <v/>
      </c>
      <c r="Q10" s="483"/>
      <c r="R10" s="489">
        <v>64</v>
      </c>
      <c r="S10" s="341">
        <f t="shared" si="7"/>
        <v>64</v>
      </c>
      <c r="T10" s="375"/>
      <c r="U10" s="3"/>
      <c r="W10" s="868">
        <f>AVERAGE(N10:V10)</f>
        <v>64</v>
      </c>
      <c r="X10" s="3">
        <v>93</v>
      </c>
      <c r="Y10" s="869">
        <f>+(X10-W10)/W10</f>
        <v>0.453125</v>
      </c>
      <c r="Z10" s="1131"/>
      <c r="AA10" s="1132"/>
      <c r="AH10" s="874">
        <f>+D10*1.1</f>
        <v>2750</v>
      </c>
      <c r="AI10" s="6">
        <v>3300.0000000000005</v>
      </c>
      <c r="AJ10" s="6">
        <f t="shared" si="1"/>
        <v>2310</v>
      </c>
    </row>
    <row r="11" spans="1:36" s="6" customFormat="1" ht="17.25" customHeight="1" thickBot="1" x14ac:dyDescent="0.45">
      <c r="A11" s="1448">
        <v>1130</v>
      </c>
      <c r="B11" s="1195" t="s">
        <v>1091</v>
      </c>
      <c r="C11" s="1251" t="s">
        <v>13</v>
      </c>
      <c r="D11" s="1265">
        <v>4000</v>
      </c>
      <c r="E11" s="671" t="s">
        <v>26</v>
      </c>
      <c r="F11" s="668">
        <v>41620</v>
      </c>
      <c r="G11" s="677" t="s">
        <v>88</v>
      </c>
      <c r="H11" s="1301"/>
      <c r="I11" s="1448">
        <f t="shared" si="2"/>
        <v>0</v>
      </c>
      <c r="J11" s="1448">
        <f t="shared" si="3"/>
        <v>1</v>
      </c>
      <c r="K11" s="633">
        <f t="shared" si="4"/>
        <v>0</v>
      </c>
      <c r="L11" s="647">
        <v>77</v>
      </c>
      <c r="M11" s="480">
        <f>DAYS360(F11,'en venta-2017 (2)'!L$1,FALSE)/30</f>
        <v>22.466666666666665</v>
      </c>
      <c r="N11" s="483" t="str">
        <f t="shared" si="5"/>
        <v/>
      </c>
      <c r="O11" s="526">
        <f t="shared" si="5"/>
        <v>76.5</v>
      </c>
      <c r="P11" s="483" t="str">
        <f t="shared" si="6"/>
        <v/>
      </c>
      <c r="Q11" s="483"/>
      <c r="R11" s="474">
        <v>76</v>
      </c>
      <c r="S11" s="525">
        <f t="shared" si="7"/>
        <v>76.5</v>
      </c>
      <c r="Z11" s="1133" t="s">
        <v>1002</v>
      </c>
      <c r="AA11" s="1134"/>
      <c r="AH11" s="874">
        <f>+'en venta-2017 (2)'!D11*1.1</f>
        <v>4400</v>
      </c>
      <c r="AI11" s="6">
        <v>3960.0000000000005</v>
      </c>
      <c r="AJ11" s="6">
        <f t="shared" si="1"/>
        <v>2772</v>
      </c>
    </row>
    <row r="12" spans="1:36" s="6" customFormat="1" ht="19.5" customHeight="1" thickBot="1" x14ac:dyDescent="0.45">
      <c r="A12" s="1448">
        <v>1135</v>
      </c>
      <c r="B12" s="1166" t="s">
        <v>335</v>
      </c>
      <c r="C12" s="1252" t="s">
        <v>6</v>
      </c>
      <c r="D12" s="1250">
        <v>2500</v>
      </c>
      <c r="E12" s="667" t="s">
        <v>26</v>
      </c>
      <c r="F12" s="668">
        <v>41336</v>
      </c>
      <c r="G12" s="687" t="s">
        <v>97</v>
      </c>
      <c r="H12" s="1302" t="s">
        <v>1105</v>
      </c>
      <c r="I12" s="1453">
        <f t="shared" si="2"/>
        <v>1</v>
      </c>
      <c r="J12" s="1453">
        <f t="shared" si="3"/>
        <v>0</v>
      </c>
      <c r="K12" s="649">
        <f t="shared" si="4"/>
        <v>0</v>
      </c>
      <c r="L12" s="647">
        <v>86</v>
      </c>
      <c r="M12" s="480">
        <f>DAYS360(F12,L$1,FALSE)/30</f>
        <v>31.766666666666666</v>
      </c>
      <c r="N12" s="483">
        <f t="shared" si="5"/>
        <v>85.5</v>
      </c>
      <c r="O12" s="483" t="str">
        <f t="shared" si="5"/>
        <v/>
      </c>
      <c r="P12" s="483" t="str">
        <f t="shared" si="6"/>
        <v/>
      </c>
      <c r="Q12" s="483"/>
      <c r="R12" s="474">
        <v>85</v>
      </c>
      <c r="S12" s="341">
        <f t="shared" si="7"/>
        <v>85.5</v>
      </c>
      <c r="T12" s="375"/>
      <c r="U12" s="3"/>
      <c r="W12" s="868">
        <f>AVERAGE(N12:V12)</f>
        <v>85.333333333333329</v>
      </c>
      <c r="X12" s="3">
        <v>107</v>
      </c>
      <c r="Y12" s="869">
        <f>+(X12-W12)/W12</f>
        <v>0.25390625000000006</v>
      </c>
      <c r="AH12" s="874">
        <f>+D12*1.1</f>
        <v>2750</v>
      </c>
      <c r="AI12" s="6">
        <v>3080.0000000000005</v>
      </c>
      <c r="AJ12" s="6">
        <f t="shared" si="1"/>
        <v>2156</v>
      </c>
    </row>
    <row r="13" spans="1:36" s="6" customFormat="1" ht="19.5" customHeight="1" thickBot="1" x14ac:dyDescent="0.45">
      <c r="A13" s="1448">
        <v>1150</v>
      </c>
      <c r="B13" s="1166" t="s">
        <v>76</v>
      </c>
      <c r="C13" s="674" t="s">
        <v>13</v>
      </c>
      <c r="D13" s="666">
        <v>2500</v>
      </c>
      <c r="E13" s="667" t="s">
        <v>30</v>
      </c>
      <c r="F13" s="668">
        <v>41461</v>
      </c>
      <c r="G13" s="656" t="s">
        <v>96</v>
      </c>
      <c r="H13" s="1296" t="s">
        <v>1118</v>
      </c>
      <c r="I13" s="639">
        <f t="shared" si="2"/>
        <v>0</v>
      </c>
      <c r="J13" s="639">
        <f t="shared" si="3"/>
        <v>1</v>
      </c>
      <c r="K13" s="686">
        <f t="shared" si="4"/>
        <v>0</v>
      </c>
      <c r="L13" s="632">
        <v>45</v>
      </c>
      <c r="M13" s="480">
        <f>DAYS360(F13,L$1,FALSE)/30</f>
        <v>27.666666666666668</v>
      </c>
      <c r="N13" s="483" t="str">
        <f t="shared" si="5"/>
        <v/>
      </c>
      <c r="O13" s="483">
        <f t="shared" si="5"/>
        <v>46.5</v>
      </c>
      <c r="P13" s="483" t="str">
        <f t="shared" si="6"/>
        <v/>
      </c>
      <c r="Q13" s="483"/>
      <c r="R13" s="474">
        <v>48</v>
      </c>
      <c r="S13" s="341">
        <f t="shared" si="7"/>
        <v>46.5</v>
      </c>
      <c r="T13" s="375"/>
      <c r="U13" s="3"/>
      <c r="W13" s="868">
        <f>AVERAGE(N13:V13)</f>
        <v>47</v>
      </c>
      <c r="X13" s="3">
        <v>74</v>
      </c>
      <c r="Y13" s="869">
        <f>+(X13-W13)/W13</f>
        <v>0.57446808510638303</v>
      </c>
      <c r="AH13" s="874">
        <f>+D13*1.1</f>
        <v>2750</v>
      </c>
      <c r="AI13" s="6">
        <v>3630.0000000000005</v>
      </c>
      <c r="AJ13" s="6">
        <f t="shared" si="1"/>
        <v>2541</v>
      </c>
    </row>
    <row r="14" spans="1:36" s="6" customFormat="1" ht="9" customHeight="1" thickBot="1" x14ac:dyDescent="0.25"/>
    <row r="15" spans="1:36" s="6" customFormat="1" ht="19.5" customHeight="1" thickBot="1" x14ac:dyDescent="0.45">
      <c r="A15" s="649">
        <v>1171</v>
      </c>
      <c r="B15" s="1354" t="s">
        <v>84</v>
      </c>
      <c r="C15" s="1355" t="s">
        <v>6</v>
      </c>
      <c r="D15" s="1356">
        <v>1600</v>
      </c>
      <c r="E15" s="1260" t="s">
        <v>42</v>
      </c>
      <c r="F15" s="1357">
        <v>41628</v>
      </c>
      <c r="G15" s="849" t="s">
        <v>94</v>
      </c>
      <c r="H15" s="1358" t="s">
        <v>1114</v>
      </c>
      <c r="I15" s="731">
        <f t="shared" ref="I15:I27" si="8">+IF($C15="MACHO",1,0)</f>
        <v>1</v>
      </c>
      <c r="J15" s="731">
        <f t="shared" ref="J15:J27" si="9">+IF($C15="HEMBRA",1,0)</f>
        <v>0</v>
      </c>
      <c r="K15" s="718">
        <f t="shared" ref="K15:K27" si="10">+IF($C15="-",1,0)</f>
        <v>0</v>
      </c>
      <c r="L15" s="647">
        <v>70</v>
      </c>
      <c r="M15" s="485">
        <f t="shared" ref="M15:M26" si="11">DAYS360(F15,L$1,FALSE)/30</f>
        <v>22.2</v>
      </c>
      <c r="N15" s="484">
        <f t="shared" ref="N15:O20" si="12">+IF($M15&gt;12,IF(I15=1,$S15,""),"")</f>
        <v>72</v>
      </c>
      <c r="O15" s="484" t="str">
        <f t="shared" si="12"/>
        <v/>
      </c>
      <c r="P15" s="484" t="str">
        <f t="shared" ref="P15:P24" si="13">+IF($M15&gt;12,"",S15)</f>
        <v/>
      </c>
      <c r="Q15" s="484"/>
      <c r="R15" s="490">
        <v>74</v>
      </c>
      <c r="S15" s="442">
        <f>AVERAGE(R15,L15)</f>
        <v>72</v>
      </c>
      <c r="T15" s="375"/>
      <c r="U15" s="3"/>
      <c r="W15" s="868">
        <f t="shared" ref="W15:W24" si="14">AVERAGE(N15:V15)</f>
        <v>72.666666666666671</v>
      </c>
      <c r="X15" s="3">
        <v>95</v>
      </c>
      <c r="Y15" s="869">
        <f t="shared" ref="Y15:Y26" si="15">+(X15-W15)/W15</f>
        <v>0.30733944954128434</v>
      </c>
      <c r="AH15" s="874">
        <f t="shared" ref="AH15:AH27" si="16">+D15*1.1</f>
        <v>1760.0000000000002</v>
      </c>
      <c r="AI15" s="6">
        <v>2200</v>
      </c>
      <c r="AJ15" s="6">
        <f t="shared" ref="AJ15:AJ27" si="17">+AI15*0.7</f>
        <v>1540</v>
      </c>
    </row>
    <row r="16" spans="1:36" s="6" customFormat="1" ht="19.5" customHeight="1" thickBot="1" x14ac:dyDescent="0.45">
      <c r="A16" s="633">
        <v>1172</v>
      </c>
      <c r="B16" s="1167" t="s">
        <v>50</v>
      </c>
      <c r="C16" s="633" t="s">
        <v>6</v>
      </c>
      <c r="D16" s="666">
        <v>2000</v>
      </c>
      <c r="E16" s="689" t="s">
        <v>42</v>
      </c>
      <c r="F16" s="692">
        <v>41526</v>
      </c>
      <c r="G16" s="656" t="s">
        <v>92</v>
      </c>
      <c r="H16" s="1296"/>
      <c r="I16" s="1448">
        <f t="shared" si="8"/>
        <v>1</v>
      </c>
      <c r="J16" s="1448">
        <f t="shared" si="9"/>
        <v>0</v>
      </c>
      <c r="K16" s="633">
        <f t="shared" si="10"/>
        <v>0</v>
      </c>
      <c r="L16" s="632">
        <v>71</v>
      </c>
      <c r="M16" s="491">
        <f t="shared" si="11"/>
        <v>25.566666666666666</v>
      </c>
      <c r="N16" s="1452">
        <f t="shared" si="12"/>
        <v>73.5</v>
      </c>
      <c r="O16" s="1452" t="str">
        <f t="shared" si="12"/>
        <v/>
      </c>
      <c r="P16" s="1452" t="str">
        <f t="shared" si="13"/>
        <v/>
      </c>
      <c r="Q16" s="1452"/>
      <c r="R16" s="291">
        <v>76</v>
      </c>
      <c r="S16" s="292">
        <f>AVERAGE(R16,L16)</f>
        <v>73.5</v>
      </c>
      <c r="T16" s="375"/>
      <c r="U16" s="3"/>
      <c r="W16" s="868">
        <f t="shared" si="14"/>
        <v>74.333333333333329</v>
      </c>
      <c r="X16" s="3">
        <v>95</v>
      </c>
      <c r="Y16" s="869">
        <f t="shared" si="15"/>
        <v>0.27802690582959649</v>
      </c>
      <c r="AH16" s="874">
        <f t="shared" si="16"/>
        <v>2200</v>
      </c>
      <c r="AI16" s="6">
        <v>2613.6000000000004</v>
      </c>
      <c r="AJ16" s="6">
        <f t="shared" si="17"/>
        <v>1829.5200000000002</v>
      </c>
    </row>
    <row r="17" spans="1:36" s="6" customFormat="1" ht="19.5" customHeight="1" thickBot="1" x14ac:dyDescent="0.45">
      <c r="A17" s="1360">
        <v>1173</v>
      </c>
      <c r="B17" s="1168" t="s">
        <v>85</v>
      </c>
      <c r="C17" s="633" t="s">
        <v>6</v>
      </c>
      <c r="D17" s="1225">
        <v>1600</v>
      </c>
      <c r="E17" s="689" t="s">
        <v>42</v>
      </c>
      <c r="F17" s="697">
        <v>41627</v>
      </c>
      <c r="G17" s="696" t="s">
        <v>90</v>
      </c>
      <c r="H17" s="1303"/>
      <c r="I17" s="1448">
        <f t="shared" si="8"/>
        <v>1</v>
      </c>
      <c r="J17" s="1448">
        <f t="shared" si="9"/>
        <v>0</v>
      </c>
      <c r="K17" s="633">
        <f t="shared" si="10"/>
        <v>0</v>
      </c>
      <c r="L17" s="1448">
        <v>82</v>
      </c>
      <c r="M17" s="491">
        <f t="shared" si="11"/>
        <v>22.233333333333334</v>
      </c>
      <c r="N17" s="1452">
        <f t="shared" si="12"/>
        <v>84</v>
      </c>
      <c r="O17" s="1452" t="str">
        <f t="shared" si="12"/>
        <v/>
      </c>
      <c r="P17" s="1452" t="str">
        <f t="shared" si="13"/>
        <v/>
      </c>
      <c r="Q17" s="1452"/>
      <c r="R17" s="291">
        <v>86</v>
      </c>
      <c r="S17" s="292">
        <f>AVERAGE(R17,L17)</f>
        <v>84</v>
      </c>
      <c r="T17" s="375"/>
      <c r="U17" s="3"/>
      <c r="W17" s="868">
        <f t="shared" si="14"/>
        <v>84.666666666666671</v>
      </c>
      <c r="X17" s="3">
        <v>106</v>
      </c>
      <c r="Y17" s="869">
        <f t="shared" si="15"/>
        <v>0.25196850393700782</v>
      </c>
      <c r="AH17" s="874">
        <f t="shared" si="16"/>
        <v>1760.0000000000002</v>
      </c>
      <c r="AI17" s="6">
        <v>1742.4000000000003</v>
      </c>
      <c r="AJ17" s="6">
        <f t="shared" si="17"/>
        <v>1219.68</v>
      </c>
    </row>
    <row r="18" spans="1:36" s="6" customFormat="1" ht="19.5" customHeight="1" thickBot="1" x14ac:dyDescent="0.45">
      <c r="A18" s="1339">
        <v>1178</v>
      </c>
      <c r="B18" s="1324" t="s">
        <v>1092</v>
      </c>
      <c r="C18" s="686" t="s">
        <v>13</v>
      </c>
      <c r="D18" s="1340">
        <v>4000</v>
      </c>
      <c r="E18" s="1341" t="s">
        <v>42</v>
      </c>
      <c r="F18" s="1261">
        <v>41732</v>
      </c>
      <c r="G18" s="701" t="s">
        <v>102</v>
      </c>
      <c r="H18" s="1301" t="s">
        <v>1116</v>
      </c>
      <c r="I18" s="639">
        <f t="shared" si="8"/>
        <v>0</v>
      </c>
      <c r="J18" s="639">
        <f t="shared" si="9"/>
        <v>1</v>
      </c>
      <c r="K18" s="686">
        <f t="shared" si="10"/>
        <v>0</v>
      </c>
      <c r="L18" s="639" t="s">
        <v>479</v>
      </c>
      <c r="M18" s="480">
        <f t="shared" si="11"/>
        <v>18.766666666666666</v>
      </c>
      <c r="N18" s="483" t="str">
        <f t="shared" si="12"/>
        <v/>
      </c>
      <c r="O18" s="526">
        <f t="shared" si="12"/>
        <v>67</v>
      </c>
      <c r="P18" s="483" t="str">
        <f t="shared" si="13"/>
        <v/>
      </c>
      <c r="Q18" s="483"/>
      <c r="R18" s="1359">
        <v>67</v>
      </c>
      <c r="S18" s="525">
        <f>AVERAGE(R18,L18)</f>
        <v>67</v>
      </c>
      <c r="T18" s="375"/>
      <c r="U18" s="3"/>
      <c r="W18" s="868">
        <f t="shared" si="14"/>
        <v>67</v>
      </c>
      <c r="X18" s="3">
        <v>107</v>
      </c>
      <c r="Y18" s="869">
        <f t="shared" si="15"/>
        <v>0.59701492537313428</v>
      </c>
      <c r="AH18" s="6">
        <f t="shared" si="16"/>
        <v>4400</v>
      </c>
      <c r="AI18" s="6">
        <v>5280</v>
      </c>
      <c r="AJ18" s="6">
        <f t="shared" si="17"/>
        <v>3695.9999999999995</v>
      </c>
    </row>
    <row r="19" spans="1:36" s="6" customFormat="1" ht="19.5" customHeight="1" thickBot="1" x14ac:dyDescent="0.45">
      <c r="A19" s="631">
        <v>1187</v>
      </c>
      <c r="B19" s="703" t="s">
        <v>338</v>
      </c>
      <c r="C19" s="633" t="s">
        <v>6</v>
      </c>
      <c r="D19" s="698">
        <v>3500</v>
      </c>
      <c r="E19" s="704" t="s">
        <v>42</v>
      </c>
      <c r="F19" s="705">
        <v>41723</v>
      </c>
      <c r="G19" s="701" t="s">
        <v>117</v>
      </c>
      <c r="H19" s="1301"/>
      <c r="I19" s="639">
        <f t="shared" si="8"/>
        <v>1</v>
      </c>
      <c r="J19" s="639">
        <f t="shared" si="9"/>
        <v>0</v>
      </c>
      <c r="K19" s="639">
        <f t="shared" si="10"/>
        <v>0</v>
      </c>
      <c r="L19" s="1448">
        <v>71</v>
      </c>
      <c r="M19" s="480">
        <f t="shared" si="11"/>
        <v>19.033333333333335</v>
      </c>
      <c r="N19" s="483">
        <f t="shared" si="12"/>
        <v>72</v>
      </c>
      <c r="O19" s="483" t="str">
        <f t="shared" si="12"/>
        <v/>
      </c>
      <c r="P19" s="483" t="str">
        <f t="shared" si="13"/>
        <v/>
      </c>
      <c r="Q19" s="483"/>
      <c r="R19" s="474">
        <v>73</v>
      </c>
      <c r="S19" s="341">
        <v>72</v>
      </c>
      <c r="T19" s="375"/>
      <c r="U19" s="3"/>
      <c r="W19" s="868">
        <f t="shared" si="14"/>
        <v>72.333333333333329</v>
      </c>
      <c r="X19" s="3">
        <v>99</v>
      </c>
      <c r="Y19" s="869">
        <f t="shared" si="15"/>
        <v>0.36866359447004615</v>
      </c>
      <c r="AH19" s="6">
        <f t="shared" si="16"/>
        <v>3850.0000000000005</v>
      </c>
      <c r="AI19" s="6">
        <v>4180</v>
      </c>
      <c r="AJ19" s="6">
        <f t="shared" si="17"/>
        <v>2926</v>
      </c>
    </row>
    <row r="20" spans="1:36" s="6" customFormat="1" ht="19.5" customHeight="1" thickBot="1" x14ac:dyDescent="0.45">
      <c r="A20" s="631">
        <v>1188</v>
      </c>
      <c r="B20" s="1168" t="s">
        <v>1036</v>
      </c>
      <c r="C20" s="633" t="s">
        <v>6</v>
      </c>
      <c r="D20" s="698">
        <v>5000</v>
      </c>
      <c r="E20" s="704" t="s">
        <v>42</v>
      </c>
      <c r="F20" s="705">
        <v>41709</v>
      </c>
      <c r="G20" s="696" t="s">
        <v>116</v>
      </c>
      <c r="H20" s="1297" t="s">
        <v>1109</v>
      </c>
      <c r="I20" s="652">
        <f t="shared" si="8"/>
        <v>1</v>
      </c>
      <c r="J20" s="639">
        <f t="shared" si="9"/>
        <v>0</v>
      </c>
      <c r="K20" s="639">
        <f t="shared" si="10"/>
        <v>0</v>
      </c>
      <c r="L20" s="1448">
        <v>72</v>
      </c>
      <c r="M20" s="480">
        <f t="shared" si="11"/>
        <v>19.5</v>
      </c>
      <c r="N20" s="483">
        <f t="shared" si="12"/>
        <v>71</v>
      </c>
      <c r="O20" s="483" t="str">
        <f t="shared" si="12"/>
        <v/>
      </c>
      <c r="P20" s="483" t="str">
        <f t="shared" si="13"/>
        <v/>
      </c>
      <c r="Q20" s="483"/>
      <c r="R20" s="474">
        <v>70</v>
      </c>
      <c r="S20" s="341">
        <f>AVERAGE(R20,L20)</f>
        <v>71</v>
      </c>
      <c r="T20" s="375"/>
      <c r="U20" s="3"/>
      <c r="W20" s="868">
        <f t="shared" si="14"/>
        <v>70.666666666666671</v>
      </c>
      <c r="X20" s="3">
        <v>88</v>
      </c>
      <c r="Y20" s="869">
        <f t="shared" si="15"/>
        <v>0.24528301886792445</v>
      </c>
      <c r="AH20" s="6">
        <f t="shared" si="16"/>
        <v>5500</v>
      </c>
      <c r="AI20" s="6">
        <v>5808.0000000000009</v>
      </c>
      <c r="AJ20" s="6">
        <f t="shared" si="17"/>
        <v>4065.6000000000004</v>
      </c>
    </row>
    <row r="21" spans="1:36" s="6" customFormat="1" ht="17.25" customHeight="1" thickBot="1" x14ac:dyDescent="0.45">
      <c r="A21" s="631">
        <v>1206</v>
      </c>
      <c r="B21" s="1166" t="s">
        <v>508</v>
      </c>
      <c r="C21" s="649" t="s">
        <v>6</v>
      </c>
      <c r="D21" s="1226">
        <v>1600</v>
      </c>
      <c r="E21" s="667" t="s">
        <v>193</v>
      </c>
      <c r="F21" s="713">
        <v>42042</v>
      </c>
      <c r="G21" s="696" t="s">
        <v>198</v>
      </c>
      <c r="H21" s="679"/>
      <c r="I21" s="632">
        <f t="shared" si="8"/>
        <v>1</v>
      </c>
      <c r="J21" s="633">
        <f t="shared" si="9"/>
        <v>0</v>
      </c>
      <c r="K21" s="1449">
        <f t="shared" si="10"/>
        <v>0</v>
      </c>
      <c r="L21" s="1448"/>
      <c r="M21" s="480">
        <f t="shared" si="11"/>
        <v>8.6333333333333329</v>
      </c>
      <c r="N21" s="483" t="str">
        <f>+IF($M21&gt;12,IF(I21=1,$S21,""),"")</f>
        <v/>
      </c>
      <c r="O21" s="483"/>
      <c r="P21" s="483">
        <f t="shared" si="13"/>
        <v>62</v>
      </c>
      <c r="Q21" s="491">
        <f>+P21/(M21-3)</f>
        <v>11.005917159763314</v>
      </c>
      <c r="R21" s="474">
        <v>62</v>
      </c>
      <c r="S21" s="341">
        <f>AVERAGE(R21,L21)</f>
        <v>62</v>
      </c>
      <c r="T21" s="375"/>
      <c r="U21" s="3"/>
      <c r="W21" s="868">
        <f t="shared" si="14"/>
        <v>49.251479289940832</v>
      </c>
      <c r="X21" s="533">
        <v>96</v>
      </c>
      <c r="Y21" s="869">
        <f t="shared" si="15"/>
        <v>0.94918003243827698</v>
      </c>
      <c r="AH21" s="6">
        <f t="shared" si="16"/>
        <v>1760.0000000000002</v>
      </c>
      <c r="AI21" s="6">
        <v>2200</v>
      </c>
      <c r="AJ21" s="6">
        <f t="shared" si="17"/>
        <v>1540</v>
      </c>
    </row>
    <row r="22" spans="1:36" s="6" customFormat="1" ht="22.5" customHeight="1" thickBot="1" x14ac:dyDescent="0.45">
      <c r="A22" s="725">
        <v>1208</v>
      </c>
      <c r="B22" s="665" t="s">
        <v>305</v>
      </c>
      <c r="C22" s="649" t="s">
        <v>13</v>
      </c>
      <c r="D22" s="736">
        <v>2500</v>
      </c>
      <c r="E22" s="847" t="s">
        <v>43</v>
      </c>
      <c r="F22" s="1347">
        <v>42042</v>
      </c>
      <c r="G22" s="1099" t="s">
        <v>204</v>
      </c>
      <c r="H22" s="1306" t="s">
        <v>1113</v>
      </c>
      <c r="I22" s="632">
        <f t="shared" si="8"/>
        <v>0</v>
      </c>
      <c r="J22" s="633">
        <f t="shared" si="9"/>
        <v>1</v>
      </c>
      <c r="K22" s="1449">
        <f t="shared" si="10"/>
        <v>0</v>
      </c>
      <c r="L22" s="1453"/>
      <c r="M22" s="480">
        <f t="shared" si="11"/>
        <v>8.6333333333333329</v>
      </c>
      <c r="N22" s="483" t="str">
        <f>+IF($M22&gt;12,IF(I22=1,$S22,""),"")</f>
        <v/>
      </c>
      <c r="O22" s="483"/>
      <c r="P22" s="483">
        <f t="shared" si="13"/>
        <v>34</v>
      </c>
      <c r="Q22" s="491">
        <f>+P22/(M22-3)</f>
        <v>6.0355029585798823</v>
      </c>
      <c r="R22" s="474">
        <v>34</v>
      </c>
      <c r="S22" s="341">
        <f>AVERAGE(R22,L22)</f>
        <v>34</v>
      </c>
      <c r="T22" s="375"/>
      <c r="U22" s="3"/>
      <c r="W22" s="868">
        <f t="shared" si="14"/>
        <v>27.008875739644971</v>
      </c>
      <c r="X22" s="533">
        <v>65</v>
      </c>
      <c r="Y22" s="869">
        <f t="shared" si="15"/>
        <v>1.4066162777960345</v>
      </c>
      <c r="AH22" s="6">
        <f t="shared" si="16"/>
        <v>2750</v>
      </c>
      <c r="AI22" s="6">
        <v>3300.0000000000005</v>
      </c>
      <c r="AJ22" s="6">
        <f t="shared" si="17"/>
        <v>2310</v>
      </c>
    </row>
    <row r="23" spans="1:36" s="6" customFormat="1" ht="21.75" customHeight="1" thickBot="1" x14ac:dyDescent="0.45">
      <c r="A23" s="420">
        <v>1224</v>
      </c>
      <c r="B23" s="1167" t="s">
        <v>1035</v>
      </c>
      <c r="C23" s="633" t="s">
        <v>6</v>
      </c>
      <c r="D23" s="698">
        <v>5000</v>
      </c>
      <c r="E23" s="667" t="s">
        <v>354</v>
      </c>
      <c r="F23" s="697">
        <v>42056</v>
      </c>
      <c r="G23" s="696" t="s">
        <v>424</v>
      </c>
      <c r="H23" s="679" t="s">
        <v>1107</v>
      </c>
      <c r="I23" s="632">
        <f t="shared" si="8"/>
        <v>1</v>
      </c>
      <c r="J23" s="633">
        <f t="shared" si="9"/>
        <v>0</v>
      </c>
      <c r="K23" s="1449">
        <f t="shared" si="10"/>
        <v>0</v>
      </c>
      <c r="L23" s="1448"/>
      <c r="M23" s="491">
        <f t="shared" si="11"/>
        <v>8.1666666666666661</v>
      </c>
      <c r="N23" s="1452" t="str">
        <f>+IF($M23&gt;12,IF(I23=1,$S23,""),"")</f>
        <v/>
      </c>
      <c r="O23" s="491"/>
      <c r="P23" s="483">
        <f t="shared" si="13"/>
        <v>38</v>
      </c>
      <c r="Q23" s="480">
        <f>+P23/(M23-3)</f>
        <v>7.3548387096774199</v>
      </c>
      <c r="R23" s="489">
        <v>38</v>
      </c>
      <c r="S23" s="341">
        <f>AVERAGE(R23,L23)</f>
        <v>38</v>
      </c>
      <c r="T23" s="375"/>
      <c r="U23" s="3"/>
      <c r="W23" s="868">
        <f t="shared" si="14"/>
        <v>30.338709677419356</v>
      </c>
      <c r="X23" s="533">
        <v>67</v>
      </c>
      <c r="Y23" s="869">
        <f t="shared" si="15"/>
        <v>1.2083997873471555</v>
      </c>
      <c r="AH23" s="6">
        <f t="shared" si="16"/>
        <v>5500</v>
      </c>
      <c r="AI23" s="6">
        <v>5500</v>
      </c>
      <c r="AJ23" s="6">
        <f t="shared" si="17"/>
        <v>3849.9999999999995</v>
      </c>
    </row>
    <row r="24" spans="1:36" s="6" customFormat="1" ht="17.25" customHeight="1" thickBot="1" x14ac:dyDescent="0.3">
      <c r="A24" s="420">
        <v>1227</v>
      </c>
      <c r="B24" s="720" t="s">
        <v>511</v>
      </c>
      <c r="C24" s="633" t="s">
        <v>6</v>
      </c>
      <c r="D24" s="698">
        <v>3000</v>
      </c>
      <c r="E24" s="633" t="s">
        <v>411</v>
      </c>
      <c r="F24" s="721">
        <v>41661</v>
      </c>
      <c r="G24" s="633" t="s">
        <v>413</v>
      </c>
      <c r="H24" s="679" t="s">
        <v>1115</v>
      </c>
      <c r="I24" s="632">
        <f t="shared" si="8"/>
        <v>1</v>
      </c>
      <c r="J24" s="633">
        <f t="shared" si="9"/>
        <v>0</v>
      </c>
      <c r="K24" s="633">
        <f t="shared" si="10"/>
        <v>0</v>
      </c>
      <c r="L24" s="1448">
        <v>81</v>
      </c>
      <c r="M24" s="480">
        <f t="shared" si="11"/>
        <v>21.133333333333333</v>
      </c>
      <c r="N24" s="483">
        <f>+IF($M24&gt;12,IF(I24=1,$S24,""),"")</f>
        <v>83</v>
      </c>
      <c r="O24" s="483"/>
      <c r="P24" s="483" t="str">
        <f t="shared" si="13"/>
        <v/>
      </c>
      <c r="Q24" s="484"/>
      <c r="R24" s="474">
        <v>85</v>
      </c>
      <c r="S24" s="341">
        <f>AVERAGE(R24,L24)</f>
        <v>83</v>
      </c>
      <c r="T24" s="375">
        <v>83</v>
      </c>
      <c r="U24" s="3"/>
      <c r="W24" s="868">
        <f t="shared" si="14"/>
        <v>83.5</v>
      </c>
      <c r="X24" s="871">
        <v>107</v>
      </c>
      <c r="Y24" s="869">
        <f t="shared" si="15"/>
        <v>0.28143712574850299</v>
      </c>
      <c r="AH24" s="6">
        <f t="shared" si="16"/>
        <v>3300.0000000000005</v>
      </c>
      <c r="AI24" s="6">
        <v>4180</v>
      </c>
      <c r="AJ24" s="6">
        <f t="shared" si="17"/>
        <v>2926</v>
      </c>
    </row>
    <row r="25" spans="1:36" s="6" customFormat="1" ht="17.25" customHeight="1" thickBot="1" x14ac:dyDescent="0.3">
      <c r="A25" s="631">
        <v>1229</v>
      </c>
      <c r="B25" s="720" t="s">
        <v>516</v>
      </c>
      <c r="C25" s="633" t="s">
        <v>13</v>
      </c>
      <c r="D25" s="698">
        <v>2500</v>
      </c>
      <c r="E25" s="633" t="s">
        <v>44</v>
      </c>
      <c r="F25" s="721">
        <v>42009</v>
      </c>
      <c r="G25" s="1448" t="s">
        <v>521</v>
      </c>
      <c r="H25" s="679" t="s">
        <v>1111</v>
      </c>
      <c r="I25" s="632">
        <f t="shared" si="8"/>
        <v>0</v>
      </c>
      <c r="J25" s="633">
        <f t="shared" si="9"/>
        <v>1</v>
      </c>
      <c r="K25" s="633">
        <f t="shared" si="10"/>
        <v>0</v>
      </c>
      <c r="L25" s="639"/>
      <c r="M25" s="480">
        <f t="shared" si="11"/>
        <v>9.6999999999999993</v>
      </c>
      <c r="N25" s="483"/>
      <c r="O25" s="526"/>
      <c r="P25" s="483"/>
      <c r="Q25" s="484"/>
      <c r="R25" s="474"/>
      <c r="S25" s="341"/>
      <c r="T25" s="527"/>
      <c r="U25" s="3"/>
      <c r="W25" s="868"/>
      <c r="X25" s="533">
        <v>92</v>
      </c>
      <c r="Y25" s="869" t="e">
        <f t="shared" si="15"/>
        <v>#DIV/0!</v>
      </c>
      <c r="AH25" s="6">
        <f t="shared" si="16"/>
        <v>2750</v>
      </c>
      <c r="AI25" s="6">
        <v>3300.0000000000005</v>
      </c>
      <c r="AJ25" s="6">
        <f t="shared" si="17"/>
        <v>2310</v>
      </c>
    </row>
    <row r="26" spans="1:36" s="6" customFormat="1" ht="17.25" customHeight="1" thickBot="1" x14ac:dyDescent="0.25">
      <c r="A26" s="646">
        <v>1230</v>
      </c>
      <c r="B26" s="1349" t="s">
        <v>517</v>
      </c>
      <c r="C26" s="718" t="s">
        <v>13</v>
      </c>
      <c r="D26" s="1350">
        <v>2500</v>
      </c>
      <c r="E26" s="718" t="s">
        <v>44</v>
      </c>
      <c r="F26" s="1351">
        <v>41985</v>
      </c>
      <c r="G26" s="730" t="s">
        <v>522</v>
      </c>
      <c r="H26" s="1394" t="s">
        <v>1176</v>
      </c>
      <c r="I26" s="641">
        <f t="shared" si="8"/>
        <v>0</v>
      </c>
      <c r="J26" s="718">
        <f t="shared" si="9"/>
        <v>1</v>
      </c>
      <c r="K26" s="718">
        <f t="shared" si="10"/>
        <v>0</v>
      </c>
      <c r="L26" s="731"/>
      <c r="M26" s="485">
        <f t="shared" si="11"/>
        <v>10.466666666666667</v>
      </c>
      <c r="N26" s="483"/>
      <c r="O26" s="526"/>
      <c r="P26" s="483"/>
      <c r="Q26" s="484"/>
      <c r="R26" s="474"/>
      <c r="S26" s="341"/>
      <c r="T26" s="527"/>
      <c r="U26" s="3"/>
      <c r="W26" s="868"/>
      <c r="X26" s="533">
        <v>72</v>
      </c>
      <c r="Y26" s="869" t="e">
        <f t="shared" si="15"/>
        <v>#DIV/0!</v>
      </c>
      <c r="AH26" s="6">
        <f t="shared" si="16"/>
        <v>2750</v>
      </c>
      <c r="AI26" s="6">
        <v>3080.0000000000005</v>
      </c>
      <c r="AJ26" s="6">
        <f t="shared" si="17"/>
        <v>2156</v>
      </c>
    </row>
    <row r="27" spans="1:36" s="6" customFormat="1" ht="17.25" customHeight="1" thickBot="1" x14ac:dyDescent="0.3">
      <c r="A27" s="420">
        <v>1233</v>
      </c>
      <c r="B27" s="720" t="s">
        <v>519</v>
      </c>
      <c r="C27" s="633" t="s">
        <v>6</v>
      </c>
      <c r="D27" s="698">
        <v>2000</v>
      </c>
      <c r="E27" s="633" t="s">
        <v>44</v>
      </c>
      <c r="F27" s="732">
        <v>41954</v>
      </c>
      <c r="G27" s="733" t="s">
        <v>520</v>
      </c>
      <c r="H27" s="679" t="s">
        <v>1112</v>
      </c>
      <c r="I27" s="632">
        <f t="shared" si="8"/>
        <v>1</v>
      </c>
      <c r="J27" s="633">
        <f t="shared" si="9"/>
        <v>0</v>
      </c>
      <c r="K27" s="633">
        <f t="shared" si="10"/>
        <v>0</v>
      </c>
      <c r="L27" s="1448"/>
      <c r="M27" s="491"/>
      <c r="N27" s="483"/>
      <c r="O27" s="526"/>
      <c r="P27" s="483"/>
      <c r="Q27" s="484"/>
      <c r="R27" s="474"/>
      <c r="S27" s="341"/>
      <c r="T27" s="527"/>
      <c r="U27" s="3"/>
      <c r="W27" s="868"/>
      <c r="X27" s="3">
        <v>97</v>
      </c>
      <c r="Y27" s="869"/>
      <c r="AH27" s="6">
        <f t="shared" si="16"/>
        <v>2200</v>
      </c>
      <c r="AI27" s="6">
        <v>2750</v>
      </c>
      <c r="AJ27" s="6">
        <f t="shared" si="17"/>
        <v>1924.9999999999998</v>
      </c>
    </row>
    <row r="28" spans="1:36" s="6" customFormat="1" ht="4.5" customHeight="1" thickBot="1" x14ac:dyDescent="0.25"/>
    <row r="29" spans="1:36" s="6" customFormat="1" ht="17.25" customHeight="1" thickBot="1" x14ac:dyDescent="0.3">
      <c r="A29" s="631">
        <v>1249</v>
      </c>
      <c r="B29" s="1168" t="s">
        <v>527</v>
      </c>
      <c r="C29" s="633" t="s">
        <v>13</v>
      </c>
      <c r="D29" s="698">
        <v>4500</v>
      </c>
      <c r="E29" s="633" t="s">
        <v>629</v>
      </c>
      <c r="F29" s="732">
        <v>42316</v>
      </c>
      <c r="G29" s="856" t="s">
        <v>1173</v>
      </c>
      <c r="H29" s="1308"/>
      <c r="I29" s="632">
        <f>+IF($C29="MACHO",1,0)</f>
        <v>0</v>
      </c>
      <c r="J29" s="633">
        <f>+IF($C29="HEMBRA",1,0)</f>
        <v>1</v>
      </c>
      <c r="K29" s="633">
        <f>+IF($C29="-",1,0)</f>
        <v>0</v>
      </c>
      <c r="L29" s="1448"/>
      <c r="M29" s="491"/>
      <c r="N29" s="1452"/>
      <c r="O29" s="862"/>
      <c r="P29" s="1452"/>
      <c r="Q29" s="1452"/>
      <c r="R29" s="291"/>
      <c r="S29" s="341"/>
      <c r="T29" s="527"/>
      <c r="U29" s="3"/>
      <c r="W29" s="868"/>
      <c r="X29" s="3">
        <v>38</v>
      </c>
      <c r="Y29" s="869"/>
      <c r="AH29" s="6">
        <f>+D29*1.1</f>
        <v>4950</v>
      </c>
      <c r="AI29" s="6">
        <v>5500</v>
      </c>
      <c r="AJ29" s="6">
        <f>+AI29*0.7</f>
        <v>3849.9999999999995</v>
      </c>
    </row>
    <row r="30" spans="1:36" s="6" customFormat="1" ht="17.25" customHeight="1" thickBot="1" x14ac:dyDescent="0.3">
      <c r="A30" s="1210">
        <v>1252</v>
      </c>
      <c r="B30" s="1221" t="s">
        <v>552</v>
      </c>
      <c r="C30" s="649" t="s">
        <v>13</v>
      </c>
      <c r="D30" s="1216">
        <v>1600</v>
      </c>
      <c r="E30" s="649" t="s">
        <v>553</v>
      </c>
      <c r="F30" s="729">
        <v>42401</v>
      </c>
      <c r="G30" s="1220" t="s">
        <v>1077</v>
      </c>
      <c r="H30" s="1309"/>
      <c r="I30" s="632">
        <f>+IF($C30="MACHO",1,0)</f>
        <v>0</v>
      </c>
      <c r="J30" s="633">
        <f>+IF($C30="HEMBRA",1,0)</f>
        <v>1</v>
      </c>
      <c r="K30" s="633">
        <f>+IF($C30="-",1,0)</f>
        <v>0</v>
      </c>
      <c r="L30" s="1448"/>
      <c r="M30" s="491"/>
      <c r="N30" s="576"/>
      <c r="O30" s="577"/>
      <c r="P30" s="483"/>
      <c r="Q30" s="484"/>
      <c r="R30" s="489"/>
      <c r="S30" s="341"/>
      <c r="T30" s="527"/>
      <c r="U30" s="3"/>
      <c r="W30" s="868"/>
      <c r="X30" s="3"/>
      <c r="Y30" s="869"/>
    </row>
    <row r="31" spans="1:36" s="6" customFormat="1" ht="17.25" customHeight="1" thickBot="1" x14ac:dyDescent="0.3">
      <c r="A31" s="631">
        <v>1253</v>
      </c>
      <c r="B31" s="727" t="s">
        <v>554</v>
      </c>
      <c r="C31" s="633" t="s">
        <v>13</v>
      </c>
      <c r="D31" s="736">
        <v>2500</v>
      </c>
      <c r="E31" s="649" t="s">
        <v>43</v>
      </c>
      <c r="F31" s="729">
        <v>42425</v>
      </c>
      <c r="G31" s="737" t="s">
        <v>427</v>
      </c>
      <c r="H31" s="1309"/>
      <c r="I31" s="1453">
        <f>+IF($C31="MACHO",1,0)</f>
        <v>0</v>
      </c>
      <c r="J31" s="649">
        <f>+IF($C31="HEMBRA",1,0)</f>
        <v>1</v>
      </c>
      <c r="K31" s="649">
        <f>+IF($C31="-",1,0)</f>
        <v>0</v>
      </c>
      <c r="L31" s="633"/>
      <c r="M31" s="576"/>
      <c r="N31" s="1101"/>
      <c r="O31" s="1352"/>
      <c r="P31" s="1101"/>
      <c r="Q31" s="484"/>
      <c r="R31" s="490"/>
      <c r="S31" s="341"/>
      <c r="T31" s="527"/>
      <c r="U31" s="3"/>
      <c r="W31" s="868"/>
      <c r="X31" s="3">
        <v>37</v>
      </c>
      <c r="Y31" s="869"/>
      <c r="AH31" s="6">
        <f>+D31*1.1</f>
        <v>2750</v>
      </c>
      <c r="AI31" s="6">
        <v>3300.0000000000005</v>
      </c>
      <c r="AJ31" s="6">
        <f>+AI31*0.7</f>
        <v>2310</v>
      </c>
    </row>
    <row r="32" spans="1:36" s="6" customFormat="1" ht="17.25" customHeight="1" thickBot="1" x14ac:dyDescent="0.3">
      <c r="A32" s="631">
        <v>1258</v>
      </c>
      <c r="B32" s="1200" t="s">
        <v>682</v>
      </c>
      <c r="C32" s="633" t="s">
        <v>18</v>
      </c>
      <c r="D32" s="1230">
        <v>2000</v>
      </c>
      <c r="E32" s="633" t="s">
        <v>683</v>
      </c>
      <c r="F32" s="721">
        <v>42374</v>
      </c>
      <c r="G32" s="735" t="s">
        <v>685</v>
      </c>
      <c r="H32" s="1311"/>
      <c r="I32" s="1448">
        <f>+IF($C32="MACHO",1,0)</f>
        <v>0</v>
      </c>
      <c r="J32" s="633">
        <f>+IF($C32="HEMBRA",1,0)</f>
        <v>1</v>
      </c>
      <c r="K32" s="633">
        <f>+IF($C32="-",1,0)</f>
        <v>0</v>
      </c>
      <c r="L32" s="633"/>
      <c r="M32" s="491"/>
      <c r="N32" s="485"/>
      <c r="O32" s="571"/>
      <c r="P32" s="484"/>
      <c r="Q32" s="484"/>
      <c r="R32" s="340"/>
      <c r="S32" s="341"/>
      <c r="T32" s="527"/>
      <c r="U32" s="3"/>
      <c r="W32" s="868"/>
      <c r="X32" s="3"/>
      <c r="Y32" s="869"/>
    </row>
    <row r="33" spans="1:35" s="6" customFormat="1" ht="17.25" customHeight="1" thickBot="1" x14ac:dyDescent="0.3">
      <c r="A33" s="706">
        <v>1259</v>
      </c>
      <c r="B33" s="1200" t="s">
        <v>682</v>
      </c>
      <c r="C33" s="633" t="s">
        <v>13</v>
      </c>
      <c r="D33" s="1230">
        <v>2000</v>
      </c>
      <c r="E33" s="633" t="s">
        <v>747</v>
      </c>
      <c r="F33" s="721">
        <v>42128</v>
      </c>
      <c r="G33" s="735" t="s">
        <v>751</v>
      </c>
      <c r="H33" s="1311" t="s">
        <v>1108</v>
      </c>
      <c r="I33" s="1448">
        <f>+IF($C33="MACHO",1,0)</f>
        <v>0</v>
      </c>
      <c r="J33" s="633">
        <f>+IF($C33="HEMBRA",1,0)</f>
        <v>1</v>
      </c>
      <c r="K33" s="633">
        <f>+IF($C33="-",1,0)</f>
        <v>0</v>
      </c>
      <c r="L33" s="633"/>
      <c r="M33" s="1452"/>
      <c r="N33" s="491"/>
      <c r="O33" s="1125"/>
      <c r="P33" s="491"/>
      <c r="Q33" s="1452"/>
      <c r="R33" s="291"/>
      <c r="S33" s="341"/>
      <c r="T33" s="527"/>
      <c r="U33" s="3"/>
      <c r="W33" s="868"/>
      <c r="X33" s="3"/>
      <c r="Y33" s="869"/>
    </row>
    <row r="34" spans="1:35" s="6" customFormat="1" ht="17.25" customHeight="1" thickBot="1" x14ac:dyDescent="0.25">
      <c r="B34" s="1235" t="s">
        <v>1129</v>
      </c>
      <c r="G34" s="1137"/>
      <c r="H34" s="1312"/>
      <c r="I34" s="686">
        <f>+SUM(I1:I33)</f>
        <v>11</v>
      </c>
      <c r="J34" s="686">
        <f>+SUM(J1:J33)</f>
        <v>17</v>
      </c>
      <c r="K34" s="686">
        <f>+SUM(K1:K33)</f>
        <v>0</v>
      </c>
      <c r="L34" s="686">
        <f>J34+K34+I34</f>
        <v>28</v>
      </c>
      <c r="M34" s="1126"/>
      <c r="N34" s="1126"/>
      <c r="P34" s="484"/>
      <c r="Q34" s="484"/>
      <c r="R34" s="489"/>
      <c r="S34" s="341"/>
      <c r="T34" s="527"/>
      <c r="U34" s="3"/>
      <c r="W34" s="868"/>
      <c r="X34" s="3"/>
      <c r="Y34" s="869"/>
      <c r="AH34" s="6">
        <f>+vendidos!D313*1.1</f>
        <v>1100</v>
      </c>
    </row>
    <row r="35" spans="1:35" ht="25.5" customHeight="1" thickBot="1" x14ac:dyDescent="0.45">
      <c r="A35" s="1448"/>
      <c r="B35" s="627" t="s">
        <v>41</v>
      </c>
      <c r="C35" s="744"/>
      <c r="D35" s="698"/>
      <c r="E35" s="631"/>
      <c r="F35" s="632"/>
      <c r="G35" s="696" t="s">
        <v>151</v>
      </c>
      <c r="H35" s="663"/>
      <c r="L35" s="785"/>
      <c r="M35" s="491"/>
      <c r="N35" s="491">
        <f>AVERAGE(N3:N24)</f>
        <v>77.375</v>
      </c>
      <c r="O35" s="491">
        <f>AVERAGE(O3:O24)</f>
        <v>62.722222222222221</v>
      </c>
      <c r="P35" s="491">
        <f>AVERAGE(P3:P24)</f>
        <v>44.666666666666664</v>
      </c>
      <c r="Q35" s="480">
        <f>AVERAGE(Q3:Q24)</f>
        <v>8.1320862760068717</v>
      </c>
      <c r="R35" s="474"/>
      <c r="S35" s="341">
        <f>AVERAGE(R35,L34)</f>
        <v>28</v>
      </c>
      <c r="W35" s="868"/>
      <c r="Y35" s="869"/>
      <c r="Z35" s="1056">
        <v>42683</v>
      </c>
      <c r="AH35" s="6">
        <f>+D35*1.1</f>
        <v>0</v>
      </c>
    </row>
    <row r="36" spans="1:35" ht="19.5" customHeight="1" thickBot="1" x14ac:dyDescent="0.45">
      <c r="A36" s="1448" t="s">
        <v>109</v>
      </c>
      <c r="B36" s="745" t="s">
        <v>579</v>
      </c>
      <c r="C36" s="746" t="s">
        <v>13</v>
      </c>
      <c r="D36" s="747">
        <v>11500</v>
      </c>
      <c r="E36" s="631" t="s">
        <v>115</v>
      </c>
      <c r="F36" s="658">
        <v>41931</v>
      </c>
      <c r="G36" s="749" t="s">
        <v>359</v>
      </c>
      <c r="H36" s="750" t="s">
        <v>119</v>
      </c>
      <c r="I36" s="1448">
        <f>+IF($C36="MACHO",1,0)</f>
        <v>0</v>
      </c>
      <c r="J36" s="1448">
        <f>+IF($C36="HEMBRA",1,0)</f>
        <v>1</v>
      </c>
      <c r="K36" s="633">
        <f>+IF($C36="-",1,0)</f>
        <v>0</v>
      </c>
      <c r="L36" s="731"/>
      <c r="M36" s="480">
        <f>DAYS360(F36,L$1,FALSE)/30</f>
        <v>12.233333333333333</v>
      </c>
      <c r="N36" s="483" t="str">
        <f t="shared" ref="N36:O39" si="18">+IF($M36&gt;12,IF(I36=1,$S36,""),"")</f>
        <v/>
      </c>
      <c r="O36" s="483">
        <f t="shared" si="18"/>
        <v>252</v>
      </c>
      <c r="P36" s="483" t="str">
        <f>+IF($M36&gt;12,"",S36)</f>
        <v/>
      </c>
      <c r="Q36" s="484"/>
      <c r="R36" s="474">
        <v>252</v>
      </c>
      <c r="S36" s="341">
        <f>AVERAGE(R36,L36)</f>
        <v>252</v>
      </c>
      <c r="W36" s="868">
        <f>AVERAGE(N36:V36)</f>
        <v>252</v>
      </c>
      <c r="X36" s="873">
        <v>466</v>
      </c>
      <c r="Y36" s="869">
        <f>+(X36-W36)/W36</f>
        <v>0.84920634920634919</v>
      </c>
      <c r="Z36">
        <v>400</v>
      </c>
      <c r="AH36" s="6">
        <f>+D36*1.1</f>
        <v>12650.000000000002</v>
      </c>
    </row>
    <row r="37" spans="1:35" ht="19.5" customHeight="1" thickBot="1" x14ac:dyDescent="0.35">
      <c r="A37" s="1448" t="s">
        <v>222</v>
      </c>
      <c r="B37" s="745" t="s">
        <v>581</v>
      </c>
      <c r="C37" s="657" t="s">
        <v>13</v>
      </c>
      <c r="D37" s="751">
        <v>11500</v>
      </c>
      <c r="E37" s="631" t="s">
        <v>251</v>
      </c>
      <c r="F37" s="658">
        <v>42040</v>
      </c>
      <c r="G37" s="752" t="s">
        <v>266</v>
      </c>
      <c r="H37" s="753" t="s">
        <v>252</v>
      </c>
      <c r="I37" s="1448">
        <f>+IF($C37="MACHO",1,0)</f>
        <v>0</v>
      </c>
      <c r="J37" s="1448">
        <v>1</v>
      </c>
      <c r="K37" s="633">
        <f>+IF($C37="-",1,0)</f>
        <v>0</v>
      </c>
      <c r="M37" s="480">
        <f>DAYS360(F37,L$1,FALSE)/30</f>
        <v>8.6999999999999993</v>
      </c>
      <c r="N37" s="483" t="str">
        <f t="shared" si="18"/>
        <v/>
      </c>
      <c r="O37" s="483" t="str">
        <f t="shared" si="18"/>
        <v/>
      </c>
      <c r="P37" s="483">
        <f>+IF($M37&gt;12,"",S37)</f>
        <v>281</v>
      </c>
      <c r="Q37" s="484"/>
      <c r="R37" s="474">
        <v>281</v>
      </c>
      <c r="S37" s="341">
        <f>AVERAGE(R37,AI37)</f>
        <v>281</v>
      </c>
      <c r="W37" s="868">
        <f>AVERAGE(N37:V37)</f>
        <v>281</v>
      </c>
      <c r="X37" s="873">
        <v>440</v>
      </c>
      <c r="Y37" s="869">
        <f>+(X37-W37)/W37</f>
        <v>0.5658362989323843</v>
      </c>
      <c r="Z37">
        <v>415</v>
      </c>
      <c r="AH37" s="6">
        <f>+D37*1.1</f>
        <v>12650.000000000002</v>
      </c>
      <c r="AI37" s="290" t="s">
        <v>369</v>
      </c>
    </row>
    <row r="38" spans="1:35" ht="19.5" customHeight="1" thickBot="1" x14ac:dyDescent="0.35">
      <c r="A38" s="1453" t="s">
        <v>223</v>
      </c>
      <c r="B38" s="640" t="s">
        <v>514</v>
      </c>
      <c r="C38" s="1064" t="s">
        <v>6</v>
      </c>
      <c r="D38" s="1065">
        <v>11500</v>
      </c>
      <c r="E38" s="725" t="s">
        <v>251</v>
      </c>
      <c r="F38" s="1066">
        <v>42040</v>
      </c>
      <c r="G38" s="1067" t="s">
        <v>267</v>
      </c>
      <c r="H38" s="1068" t="s">
        <v>252</v>
      </c>
      <c r="I38" s="1453">
        <f>+IF($C38="MACHO",1,0)</f>
        <v>1</v>
      </c>
      <c r="J38" s="1453">
        <f>+IF($C38="HEMBRA",1,0)</f>
        <v>0</v>
      </c>
      <c r="K38" s="649">
        <f>+IF($C38="-",1,0)</f>
        <v>0</v>
      </c>
      <c r="M38" s="485">
        <f>DAYS360(F38,L$1,FALSE)/30</f>
        <v>8.6999999999999993</v>
      </c>
      <c r="N38" s="484" t="str">
        <f t="shared" si="18"/>
        <v/>
      </c>
      <c r="O38" s="484" t="str">
        <f t="shared" si="18"/>
        <v/>
      </c>
      <c r="P38" s="484">
        <f>+IF($M38&gt;12,"",S38)</f>
        <v>265</v>
      </c>
      <c r="Q38" s="484"/>
      <c r="R38" s="474">
        <v>265</v>
      </c>
      <c r="S38" s="341">
        <f>AVERAGE(R38,AI38)</f>
        <v>265</v>
      </c>
      <c r="W38" s="868">
        <f>AVERAGE(N38:V38)</f>
        <v>265</v>
      </c>
      <c r="X38" s="873">
        <v>416</v>
      </c>
      <c r="Y38" s="869">
        <f>+(X38-W38)/W38</f>
        <v>0.56981132075471697</v>
      </c>
      <c r="Z38">
        <v>413</v>
      </c>
      <c r="AH38" s="6">
        <f>+D38*1.1</f>
        <v>12650.000000000002</v>
      </c>
      <c r="AI38" s="290" t="s">
        <v>372</v>
      </c>
    </row>
    <row r="39" spans="1:35" ht="19.5" customHeight="1" thickBot="1" x14ac:dyDescent="0.35">
      <c r="A39" s="1448" t="s">
        <v>228</v>
      </c>
      <c r="B39" s="745" t="s">
        <v>689</v>
      </c>
      <c r="C39" s="657" t="s">
        <v>13</v>
      </c>
      <c r="D39" s="756">
        <v>9500</v>
      </c>
      <c r="E39" s="628" t="s">
        <v>251</v>
      </c>
      <c r="F39" s="629">
        <v>42040</v>
      </c>
      <c r="G39" s="758" t="s">
        <v>272</v>
      </c>
      <c r="H39" s="753" t="s">
        <v>252</v>
      </c>
      <c r="I39" s="1448">
        <f>+IF($C39="MACHO",1,0)</f>
        <v>0</v>
      </c>
      <c r="J39" s="1448">
        <f>+IF($C39="HEMBRA",1,0)</f>
        <v>1</v>
      </c>
      <c r="K39" s="633">
        <f>+IF($C39="-",1,0)</f>
        <v>0</v>
      </c>
      <c r="L39" s="772"/>
      <c r="M39" s="1101">
        <f>DAYS360(F39,L$1,FALSE)/30</f>
        <v>8.6999999999999993</v>
      </c>
      <c r="N39" s="1204" t="str">
        <f t="shared" si="18"/>
        <v/>
      </c>
      <c r="O39" s="1204" t="str">
        <f t="shared" si="18"/>
        <v/>
      </c>
      <c r="P39" s="1101">
        <f>+IF($M39&gt;12,"",S39)</f>
        <v>259</v>
      </c>
      <c r="Q39" s="484"/>
      <c r="R39" s="490">
        <v>259</v>
      </c>
      <c r="S39" s="341">
        <f>AVERAGE(R39,AI39)</f>
        <v>259</v>
      </c>
      <c r="W39" s="868">
        <f>AVERAGE(N39:V39)</f>
        <v>259</v>
      </c>
      <c r="X39" s="873">
        <v>363</v>
      </c>
      <c r="Y39" s="869">
        <f>+(X39-W39)/W39</f>
        <v>0.40154440154440152</v>
      </c>
      <c r="Z39">
        <v>365</v>
      </c>
      <c r="AH39" s="6">
        <f>+D39*1.1</f>
        <v>10450</v>
      </c>
      <c r="AI39" s="290" t="s">
        <v>374</v>
      </c>
    </row>
    <row r="40" spans="1:35" ht="5.25" customHeight="1" thickBot="1" x14ac:dyDescent="0.45">
      <c r="D40" s="764">
        <v>9500</v>
      </c>
      <c r="L40" s="900"/>
      <c r="M40" s="1205"/>
      <c r="N40" s="1205"/>
      <c r="O40" s="1205"/>
      <c r="P40" s="1205"/>
      <c r="Q40" s="1205"/>
      <c r="R40" s="1206"/>
      <c r="AH40" s="6">
        <f>+vendidos!D254*1.1</f>
        <v>9900</v>
      </c>
      <c r="AI40" s="290"/>
    </row>
    <row r="41" spans="1:35" ht="19.5" customHeight="1" thickBot="1" x14ac:dyDescent="0.45">
      <c r="A41" s="1448" t="s">
        <v>452</v>
      </c>
      <c r="B41" s="745" t="s">
        <v>547</v>
      </c>
      <c r="C41" s="628" t="s">
        <v>13</v>
      </c>
      <c r="D41" s="759">
        <v>9000</v>
      </c>
      <c r="E41" s="628" t="s">
        <v>457</v>
      </c>
      <c r="F41" s="629">
        <v>42231</v>
      </c>
      <c r="G41" s="696" t="s">
        <v>731</v>
      </c>
      <c r="H41" s="761"/>
      <c r="I41" s="1448">
        <f t="shared" ref="I41:I49" si="19">+IF($C41="MACHO",1,0)</f>
        <v>0</v>
      </c>
      <c r="J41" s="1448">
        <f t="shared" ref="J41:J49" si="20">+IF($C41="HEMBRA",1,0)</f>
        <v>1</v>
      </c>
      <c r="K41" s="633">
        <f t="shared" ref="K41:K49" si="21">+IF($C41="-",1,0)</f>
        <v>0</v>
      </c>
      <c r="M41" s="485">
        <f>DAYS360(F41,L$1,FALSE)/30</f>
        <v>2.3666666666666667</v>
      </c>
      <c r="N41" s="484"/>
      <c r="O41" s="484"/>
      <c r="P41" s="484"/>
      <c r="Q41" s="484"/>
      <c r="R41" s="340"/>
      <c r="S41" s="442"/>
      <c r="W41" s="868"/>
      <c r="X41" s="873">
        <v>331</v>
      </c>
      <c r="Y41" s="869"/>
      <c r="Z41">
        <v>352</v>
      </c>
      <c r="AH41" s="6">
        <f t="shared" ref="AH41:AH47" si="22">+D41*1.1</f>
        <v>9900</v>
      </c>
      <c r="AI41" s="350"/>
    </row>
    <row r="42" spans="1:35" ht="19.5" customHeight="1" thickBot="1" x14ac:dyDescent="0.45">
      <c r="A42" s="608" t="s">
        <v>566</v>
      </c>
      <c r="B42" s="745" t="s">
        <v>699</v>
      </c>
      <c r="C42" s="628" t="s">
        <v>13</v>
      </c>
      <c r="D42" s="790">
        <v>7000</v>
      </c>
      <c r="E42" s="631" t="s">
        <v>115</v>
      </c>
      <c r="F42" s="658">
        <v>42435</v>
      </c>
      <c r="G42" s="696" t="s">
        <v>729</v>
      </c>
      <c r="H42" s="1313"/>
      <c r="I42" s="632">
        <f t="shared" si="19"/>
        <v>0</v>
      </c>
      <c r="J42" s="1448">
        <f t="shared" si="20"/>
        <v>1</v>
      </c>
      <c r="K42" s="633">
        <f t="shared" si="21"/>
        <v>0</v>
      </c>
      <c r="M42" s="485"/>
      <c r="N42" s="484"/>
      <c r="O42" s="484"/>
      <c r="P42" s="484"/>
      <c r="Q42" s="484"/>
      <c r="R42" s="340"/>
      <c r="S42" s="442"/>
      <c r="X42" s="873">
        <v>34</v>
      </c>
      <c r="Y42" s="869"/>
      <c r="Z42">
        <v>73</v>
      </c>
      <c r="AH42" s="6">
        <f t="shared" si="22"/>
        <v>7700.0000000000009</v>
      </c>
      <c r="AI42" s="350"/>
    </row>
    <row r="43" spans="1:35" ht="19.5" customHeight="1" thickBot="1" x14ac:dyDescent="0.45">
      <c r="A43" s="422" t="s">
        <v>594</v>
      </c>
      <c r="B43" s="659" t="s">
        <v>726</v>
      </c>
      <c r="C43" s="767" t="s">
        <v>13</v>
      </c>
      <c r="D43" s="839">
        <v>5000</v>
      </c>
      <c r="E43" s="769" t="s">
        <v>115</v>
      </c>
      <c r="F43" s="921">
        <v>42470</v>
      </c>
      <c r="G43" s="701" t="s">
        <v>732</v>
      </c>
      <c r="H43" s="761"/>
      <c r="I43" s="1448">
        <f t="shared" si="19"/>
        <v>0</v>
      </c>
      <c r="J43" s="1448">
        <f t="shared" si="20"/>
        <v>1</v>
      </c>
      <c r="K43" s="633">
        <f t="shared" si="21"/>
        <v>0</v>
      </c>
      <c r="L43" s="900"/>
      <c r="M43" s="491"/>
      <c r="N43" s="1452"/>
      <c r="O43" s="1452"/>
      <c r="P43" s="1452"/>
      <c r="Q43" s="1452"/>
      <c r="R43" s="291"/>
      <c r="S43" s="292"/>
      <c r="X43" s="873">
        <v>29</v>
      </c>
      <c r="Y43" s="869"/>
      <c r="Z43">
        <v>77</v>
      </c>
      <c r="AH43" s="6">
        <f t="shared" si="22"/>
        <v>5500</v>
      </c>
      <c r="AI43" s="350"/>
    </row>
    <row r="44" spans="1:35" ht="19.5" customHeight="1" thickBot="1" x14ac:dyDescent="0.45">
      <c r="A44" s="1453" t="s">
        <v>595</v>
      </c>
      <c r="B44" s="653" t="s">
        <v>727</v>
      </c>
      <c r="C44" s="1197" t="s">
        <v>13</v>
      </c>
      <c r="D44" s="1198">
        <v>6000</v>
      </c>
      <c r="E44" s="725" t="s">
        <v>115</v>
      </c>
      <c r="F44" s="1066">
        <v>42470</v>
      </c>
      <c r="G44" s="1099" t="s">
        <v>733</v>
      </c>
      <c r="H44" s="1314"/>
      <c r="I44" s="649">
        <f t="shared" si="19"/>
        <v>0</v>
      </c>
      <c r="J44" s="1453">
        <f t="shared" si="20"/>
        <v>1</v>
      </c>
      <c r="K44" s="649">
        <f t="shared" si="21"/>
        <v>0</v>
      </c>
      <c r="M44" s="485"/>
      <c r="N44" s="484"/>
      <c r="O44" s="484"/>
      <c r="P44" s="484"/>
      <c r="Q44" s="484"/>
      <c r="R44" s="340"/>
      <c r="S44" s="341"/>
      <c r="X44" s="873">
        <v>26</v>
      </c>
      <c r="Y44" s="869"/>
      <c r="Z44">
        <v>65</v>
      </c>
      <c r="AH44" s="6">
        <f t="shared" si="22"/>
        <v>6600.0000000000009</v>
      </c>
      <c r="AI44" s="350"/>
    </row>
    <row r="45" spans="1:35" ht="19.5" customHeight="1" thickBot="1" x14ac:dyDescent="0.45">
      <c r="A45" s="608" t="s">
        <v>596</v>
      </c>
      <c r="B45" s="843" t="s">
        <v>728</v>
      </c>
      <c r="C45" s="631" t="s">
        <v>13</v>
      </c>
      <c r="D45" s="910">
        <v>6000</v>
      </c>
      <c r="E45" s="631" t="s">
        <v>115</v>
      </c>
      <c r="F45" s="658">
        <v>42470</v>
      </c>
      <c r="G45" s="696" t="s">
        <v>734</v>
      </c>
      <c r="H45" s="761"/>
      <c r="I45" s="633">
        <f t="shared" si="19"/>
        <v>0</v>
      </c>
      <c r="J45" s="1448">
        <f t="shared" si="20"/>
        <v>1</v>
      </c>
      <c r="K45" s="633">
        <f t="shared" si="21"/>
        <v>0</v>
      </c>
      <c r="L45" s="733" t="s">
        <v>635</v>
      </c>
      <c r="M45" s="491"/>
      <c r="N45" s="1452"/>
      <c r="O45" s="1452"/>
      <c r="P45" s="1452"/>
      <c r="Q45" s="1452"/>
      <c r="R45" s="291"/>
      <c r="S45" s="341"/>
      <c r="X45" s="873">
        <v>25</v>
      </c>
      <c r="Y45" s="869"/>
      <c r="Z45">
        <v>53</v>
      </c>
      <c r="AH45" s="6">
        <f t="shared" si="22"/>
        <v>6600.0000000000009</v>
      </c>
      <c r="AI45" s="350"/>
    </row>
    <row r="46" spans="1:35" ht="19.5" customHeight="1" thickBot="1" x14ac:dyDescent="0.45">
      <c r="A46" s="422" t="s">
        <v>604</v>
      </c>
      <c r="B46" s="659" t="s">
        <v>676</v>
      </c>
      <c r="C46" s="769" t="s">
        <v>13</v>
      </c>
      <c r="D46" s="1199">
        <v>5000</v>
      </c>
      <c r="E46" s="769" t="s">
        <v>115</v>
      </c>
      <c r="F46" s="921">
        <v>42470</v>
      </c>
      <c r="G46" s="701" t="s">
        <v>735</v>
      </c>
      <c r="H46" s="1315"/>
      <c r="I46" s="686">
        <f t="shared" si="19"/>
        <v>0</v>
      </c>
      <c r="J46" s="686">
        <f t="shared" si="20"/>
        <v>1</v>
      </c>
      <c r="K46" s="686">
        <f t="shared" si="21"/>
        <v>0</v>
      </c>
      <c r="L46" s="803"/>
      <c r="M46" s="480"/>
      <c r="N46" s="484"/>
      <c r="O46" s="484"/>
      <c r="P46" s="484"/>
      <c r="Q46" s="484"/>
      <c r="R46" s="489"/>
      <c r="S46" s="341"/>
      <c r="X46" s="873">
        <v>25</v>
      </c>
      <c r="Y46" s="869"/>
      <c r="Z46">
        <v>78</v>
      </c>
      <c r="AH46" s="6">
        <f t="shared" si="22"/>
        <v>5500</v>
      </c>
      <c r="AI46" s="350"/>
    </row>
    <row r="47" spans="1:35" ht="19.5" customHeight="1" thickBot="1" x14ac:dyDescent="0.25">
      <c r="A47" s="633" t="s">
        <v>774</v>
      </c>
      <c r="B47" s="492" t="s">
        <v>1180</v>
      </c>
      <c r="C47" s="649" t="s">
        <v>6</v>
      </c>
      <c r="D47" s="1171">
        <v>7000</v>
      </c>
      <c r="E47" s="1172" t="s">
        <v>115</v>
      </c>
      <c r="F47" s="644">
        <v>42745</v>
      </c>
      <c r="G47" s="1454" t="s">
        <v>870</v>
      </c>
      <c r="H47" s="807" t="s">
        <v>777</v>
      </c>
      <c r="I47" s="785">
        <f t="shared" si="19"/>
        <v>1</v>
      </c>
      <c r="J47" s="785">
        <f t="shared" si="20"/>
        <v>0</v>
      </c>
      <c r="K47" s="785">
        <f t="shared" si="21"/>
        <v>0</v>
      </c>
      <c r="M47" s="480"/>
      <c r="N47" s="484"/>
      <c r="O47" s="484"/>
      <c r="P47" s="484"/>
      <c r="Q47" s="484"/>
      <c r="R47" s="474"/>
      <c r="S47" s="341"/>
      <c r="AH47" s="6">
        <f t="shared" si="22"/>
        <v>7700.0000000000009</v>
      </c>
      <c r="AI47" s="350"/>
    </row>
    <row r="48" spans="1:35" ht="19.5" customHeight="1" thickBot="1" x14ac:dyDescent="0.25">
      <c r="A48" s="633" t="s">
        <v>778</v>
      </c>
      <c r="B48" s="492" t="s">
        <v>1181</v>
      </c>
      <c r="C48" s="633" t="s">
        <v>6</v>
      </c>
      <c r="D48" s="1219">
        <v>5000</v>
      </c>
      <c r="E48" s="1218" t="s">
        <v>115</v>
      </c>
      <c r="F48" s="644">
        <v>42750</v>
      </c>
      <c r="G48" s="1454" t="s">
        <v>880</v>
      </c>
      <c r="H48" s="807" t="s">
        <v>795</v>
      </c>
      <c r="I48" s="785">
        <f t="shared" si="19"/>
        <v>1</v>
      </c>
      <c r="J48" s="785">
        <f t="shared" si="20"/>
        <v>0</v>
      </c>
      <c r="K48" s="785">
        <f t="shared" si="21"/>
        <v>0</v>
      </c>
      <c r="M48" s="480"/>
      <c r="N48" s="484"/>
      <c r="O48" s="484"/>
      <c r="P48" s="484"/>
      <c r="Q48" s="484"/>
      <c r="R48" s="474"/>
      <c r="S48" s="341"/>
      <c r="AH48" s="6"/>
      <c r="AI48" s="350"/>
    </row>
    <row r="49" spans="1:35" ht="19.5" customHeight="1" thickBot="1" x14ac:dyDescent="0.25">
      <c r="A49" s="633" t="s">
        <v>783</v>
      </c>
      <c r="B49" s="492" t="s">
        <v>994</v>
      </c>
      <c r="C49" s="633" t="s">
        <v>9</v>
      </c>
      <c r="D49" s="1293">
        <v>1600</v>
      </c>
      <c r="E49" s="1117" t="s">
        <v>115</v>
      </c>
      <c r="F49" s="629">
        <v>42750</v>
      </c>
      <c r="G49" s="1097" t="s">
        <v>888</v>
      </c>
      <c r="H49" s="637" t="s">
        <v>795</v>
      </c>
      <c r="I49" s="785">
        <f t="shared" si="19"/>
        <v>0</v>
      </c>
      <c r="J49" s="785">
        <f t="shared" si="20"/>
        <v>0</v>
      </c>
      <c r="K49" s="785">
        <f t="shared" si="21"/>
        <v>1</v>
      </c>
      <c r="L49" s="1069"/>
      <c r="M49" s="491"/>
      <c r="N49" s="484"/>
      <c r="O49" s="484"/>
      <c r="P49" s="484"/>
      <c r="Q49" s="484"/>
      <c r="R49" s="474"/>
      <c r="S49" s="341"/>
      <c r="AH49" s="6"/>
      <c r="AI49" s="350"/>
    </row>
    <row r="50" spans="1:35" ht="9" customHeight="1" thickBot="1" x14ac:dyDescent="0.45">
      <c r="O50" s="484"/>
      <c r="P50" s="484"/>
      <c r="Q50" s="484"/>
      <c r="R50" s="474"/>
      <c r="S50" s="341"/>
      <c r="AH50" s="6"/>
      <c r="AI50" s="350"/>
    </row>
    <row r="51" spans="1:35" ht="19.5" customHeight="1" thickBot="1" x14ac:dyDescent="0.25">
      <c r="A51" s="649" t="s">
        <v>974</v>
      </c>
      <c r="B51" s="7" t="s">
        <v>1179</v>
      </c>
      <c r="C51" s="673" t="s">
        <v>13</v>
      </c>
      <c r="D51" s="636">
        <v>2500</v>
      </c>
      <c r="E51" s="631" t="s">
        <v>457</v>
      </c>
      <c r="F51" s="644">
        <v>42786</v>
      </c>
      <c r="G51" s="1106" t="s">
        <v>978</v>
      </c>
      <c r="H51" s="807" t="s">
        <v>988</v>
      </c>
      <c r="I51" s="785">
        <f>+IF($C51="MACHO",1,0)</f>
        <v>0</v>
      </c>
      <c r="J51" s="785">
        <f>+IF($C51="HEMBRA",1,0)</f>
        <v>1</v>
      </c>
      <c r="K51" s="785">
        <f>+IF($C51="-",1,0)</f>
        <v>0</v>
      </c>
      <c r="M51" s="480"/>
      <c r="N51" s="484"/>
      <c r="O51" s="484"/>
      <c r="P51" s="484"/>
      <c r="Q51" s="484"/>
      <c r="R51" s="474"/>
      <c r="S51" s="341"/>
      <c r="AH51" s="6"/>
      <c r="AI51" s="350"/>
    </row>
    <row r="52" spans="1:35" ht="19.5" customHeight="1" thickBot="1" x14ac:dyDescent="0.25">
      <c r="A52" s="649" t="s">
        <v>975</v>
      </c>
      <c r="B52" s="492" t="s">
        <v>1179</v>
      </c>
      <c r="C52" s="682" t="s">
        <v>13</v>
      </c>
      <c r="D52" s="764">
        <v>3000</v>
      </c>
      <c r="E52" s="631" t="s">
        <v>457</v>
      </c>
      <c r="F52" s="644">
        <v>42786</v>
      </c>
      <c r="G52" s="1105" t="s">
        <v>987</v>
      </c>
      <c r="H52" s="807" t="s">
        <v>988</v>
      </c>
      <c r="I52" s="785">
        <f>+IF($C52="MACHO",1,0)</f>
        <v>0</v>
      </c>
      <c r="J52" s="785">
        <f>+IF($C52="HEMBRA",1,0)</f>
        <v>1</v>
      </c>
      <c r="K52" s="785">
        <f>+IF($C52="-",1,0)</f>
        <v>0</v>
      </c>
      <c r="M52" s="480"/>
      <c r="N52" s="484"/>
      <c r="O52" s="484"/>
      <c r="P52" s="484"/>
      <c r="Q52" s="484"/>
      <c r="R52" s="474"/>
      <c r="S52" s="341"/>
      <c r="AH52" s="6"/>
      <c r="AI52" s="350"/>
    </row>
    <row r="53" spans="1:35" ht="19.5" customHeight="1" thickBot="1" x14ac:dyDescent="0.25">
      <c r="A53" s="633" t="s">
        <v>1072</v>
      </c>
      <c r="B53" s="7" t="s">
        <v>1155</v>
      </c>
      <c r="C53" s="673" t="s">
        <v>13</v>
      </c>
      <c r="D53" s="1373">
        <v>2500</v>
      </c>
      <c r="E53" s="631" t="s">
        <v>457</v>
      </c>
      <c r="F53" s="629">
        <v>42807</v>
      </c>
      <c r="G53" s="1188"/>
      <c r="H53" s="807" t="s">
        <v>999</v>
      </c>
      <c r="I53" s="803">
        <f>+IF($C53="MACHO",1,0)</f>
        <v>0</v>
      </c>
      <c r="J53" s="803">
        <f>+IF($C53="HEMBRA",1,0)</f>
        <v>1</v>
      </c>
      <c r="K53" s="803">
        <f>+IF($C53="-",1,0)</f>
        <v>0</v>
      </c>
      <c r="M53" s="480"/>
      <c r="N53" s="484"/>
      <c r="O53" s="484"/>
      <c r="P53" s="484"/>
      <c r="Q53" s="484"/>
      <c r="R53" s="489"/>
      <c r="S53" s="341"/>
      <c r="AH53" s="6"/>
      <c r="AI53" s="350"/>
    </row>
    <row r="54" spans="1:35" ht="19.5" customHeight="1" thickBot="1" x14ac:dyDescent="0.25">
      <c r="A54" s="633" t="s">
        <v>1051</v>
      </c>
      <c r="B54" s="1270" t="s">
        <v>1178</v>
      </c>
      <c r="C54" s="633" t="s">
        <v>9</v>
      </c>
      <c r="D54" s="698">
        <v>3000</v>
      </c>
      <c r="E54" s="631" t="s">
        <v>32</v>
      </c>
      <c r="F54" s="629">
        <v>42887</v>
      </c>
      <c r="G54" s="1184"/>
      <c r="H54" s="1342" t="s">
        <v>1064</v>
      </c>
      <c r="I54" s="785">
        <f>+IF($C54="MACHO",1,0)</f>
        <v>0</v>
      </c>
      <c r="J54" s="785">
        <f>+IF($C54="HEMBRA",1,0)</f>
        <v>0</v>
      </c>
      <c r="K54" s="785">
        <f>+IF($C54="-",1,0)</f>
        <v>1</v>
      </c>
      <c r="L54" s="1069"/>
      <c r="M54" s="491"/>
      <c r="N54" s="1452"/>
      <c r="O54" s="1452"/>
      <c r="P54" s="491"/>
      <c r="Q54" s="484"/>
      <c r="R54" s="489"/>
      <c r="S54" s="341"/>
      <c r="AH54" s="6"/>
      <c r="AI54" s="350"/>
    </row>
    <row r="55" spans="1:35" ht="19.5" customHeight="1" thickBot="1" x14ac:dyDescent="0.45">
      <c r="R55" s="489"/>
      <c r="S55" s="341"/>
      <c r="AH55" s="6"/>
      <c r="AI55" s="350"/>
    </row>
    <row r="56" spans="1:35" ht="19.5" customHeight="1" thickBot="1" x14ac:dyDescent="0.45">
      <c r="S56" s="341"/>
      <c r="AH56" s="6"/>
      <c r="AI56" s="350"/>
    </row>
    <row r="57" spans="1:35" ht="19.5" customHeight="1" thickBot="1" x14ac:dyDescent="0.45">
      <c r="A57" s="718"/>
      <c r="B57" s="659"/>
      <c r="C57" s="682"/>
      <c r="D57" s="1267"/>
      <c r="E57" s="1268"/>
      <c r="F57" s="1269"/>
      <c r="G57" s="1249"/>
      <c r="H57" s="1315"/>
      <c r="I57" s="803"/>
      <c r="J57" s="803"/>
      <c r="K57" s="803"/>
      <c r="M57" s="480"/>
      <c r="N57" s="484"/>
      <c r="O57" s="484"/>
      <c r="P57" s="484"/>
      <c r="Q57" s="484"/>
      <c r="R57" s="474"/>
      <c r="S57" s="341"/>
      <c r="AH57" s="6"/>
      <c r="AI57" s="350"/>
    </row>
    <row r="58" spans="1:35" ht="18.75" thickBot="1" x14ac:dyDescent="0.45">
      <c r="A58" s="633"/>
      <c r="B58" s="633" t="s">
        <v>156</v>
      </c>
      <c r="C58" s="774"/>
      <c r="D58" s="650"/>
      <c r="E58" s="706"/>
      <c r="F58" s="757"/>
      <c r="G58" s="919"/>
      <c r="H58" s="663"/>
      <c r="I58" s="1448">
        <f>+SUM(I36:I49)</f>
        <v>3</v>
      </c>
      <c r="J58" s="1448">
        <f>+SUM(J36:J49)</f>
        <v>9</v>
      </c>
      <c r="K58" s="1448">
        <f>+SUM(K36:K57)</f>
        <v>2</v>
      </c>
      <c r="L58" s="633">
        <f>+K58+J58+I58</f>
        <v>14</v>
      </c>
      <c r="M58" s="480"/>
      <c r="N58" s="484"/>
      <c r="O58" s="484"/>
      <c r="P58" s="484"/>
      <c r="Q58" s="484"/>
      <c r="R58" s="474"/>
      <c r="S58" s="341">
        <f>AVERAGE(R58,L58)</f>
        <v>14</v>
      </c>
      <c r="AH58" s="6">
        <f t="shared" ref="AH58:AH83" si="23">+D58*1.1</f>
        <v>0</v>
      </c>
    </row>
    <row r="59" spans="1:35" ht="18.75" thickBot="1" x14ac:dyDescent="0.45">
      <c r="A59" s="633"/>
      <c r="B59" s="665"/>
      <c r="D59" s="650"/>
      <c r="F59" s="686"/>
      <c r="I59" s="1453"/>
      <c r="J59" s="647"/>
      <c r="K59" s="647"/>
      <c r="L59" s="649"/>
      <c r="M59" s="477"/>
      <c r="N59" s="486"/>
      <c r="O59" s="486"/>
      <c r="P59" s="486"/>
      <c r="Q59" s="486"/>
      <c r="R59" s="490"/>
      <c r="S59" s="496"/>
      <c r="AH59" s="6">
        <f t="shared" si="23"/>
        <v>0</v>
      </c>
    </row>
    <row r="60" spans="1:35" ht="18.75" customHeight="1" thickBot="1" x14ac:dyDescent="0.25">
      <c r="A60" s="775"/>
      <c r="B60" s="1859" t="s">
        <v>1096</v>
      </c>
      <c r="C60" s="1860"/>
      <c r="D60" s="1860"/>
      <c r="E60" s="1860"/>
      <c r="F60" s="1860"/>
      <c r="G60" s="1860"/>
      <c r="H60" s="1861"/>
      <c r="I60" s="1448"/>
      <c r="J60" s="1448"/>
      <c r="K60" s="632"/>
      <c r="L60" s="633"/>
      <c r="M60" s="476"/>
      <c r="N60" s="476"/>
      <c r="O60" s="476"/>
      <c r="P60" s="482"/>
      <c r="Q60" s="482"/>
      <c r="R60" s="291"/>
      <c r="S60" s="496"/>
      <c r="AH60" s="6">
        <f t="shared" si="23"/>
        <v>0</v>
      </c>
    </row>
    <row r="61" spans="1:35" ht="18" customHeight="1" thickBot="1" x14ac:dyDescent="0.25">
      <c r="A61" s="718"/>
      <c r="B61" s="1862"/>
      <c r="C61" s="1863"/>
      <c r="D61" s="1863"/>
      <c r="E61" s="1863"/>
      <c r="F61" s="1863"/>
      <c r="G61" s="1863"/>
      <c r="H61" s="1864"/>
      <c r="I61" s="1448"/>
      <c r="J61" s="632"/>
      <c r="K61" s="632"/>
      <c r="L61" s="633"/>
      <c r="M61" s="476"/>
      <c r="N61" s="476"/>
      <c r="O61" s="476"/>
      <c r="P61" s="482"/>
      <c r="Q61" s="482"/>
      <c r="R61" s="291"/>
      <c r="S61" s="496"/>
      <c r="AH61" s="6">
        <f t="shared" si="23"/>
        <v>0</v>
      </c>
    </row>
    <row r="62" spans="1:35" ht="93" customHeight="1" thickBot="1" x14ac:dyDescent="0.25">
      <c r="A62" s="718"/>
      <c r="B62" s="1865"/>
      <c r="C62" s="1866"/>
      <c r="D62" s="1866"/>
      <c r="E62" s="1866"/>
      <c r="F62" s="1866"/>
      <c r="G62" s="1866"/>
      <c r="H62" s="1867"/>
      <c r="I62" s="1448"/>
      <c r="J62" s="633"/>
      <c r="K62" s="633"/>
      <c r="L62" s="652"/>
      <c r="M62" s="476"/>
      <c r="N62" s="476"/>
      <c r="O62" s="476"/>
      <c r="P62" s="482"/>
      <c r="Q62" s="482"/>
      <c r="R62" s="291"/>
      <c r="S62" s="496"/>
      <c r="AH62" s="6">
        <f t="shared" si="23"/>
        <v>0</v>
      </c>
    </row>
    <row r="63" spans="1:35" ht="18.75" thickBot="1" x14ac:dyDescent="0.45">
      <c r="A63" s="776"/>
      <c r="B63" s="745" t="s">
        <v>158</v>
      </c>
      <c r="C63" s="1274"/>
      <c r="D63" s="1275"/>
      <c r="E63" s="1276"/>
      <c r="F63" s="1277"/>
      <c r="G63" s="1278"/>
      <c r="H63" s="1318"/>
      <c r="I63" s="780"/>
      <c r="J63" s="780"/>
      <c r="K63" s="780"/>
      <c r="L63" s="782"/>
      <c r="M63" s="478"/>
      <c r="N63" s="487"/>
      <c r="O63" s="487"/>
      <c r="P63" s="487"/>
      <c r="Q63" s="487"/>
      <c r="R63" s="296"/>
      <c r="S63" s="497"/>
      <c r="AH63" s="6">
        <f t="shared" si="23"/>
        <v>0</v>
      </c>
    </row>
    <row r="64" spans="1:35" ht="18.75" thickBot="1" x14ac:dyDescent="0.45">
      <c r="G64" s="781"/>
      <c r="H64" s="1319"/>
      <c r="I64" s="783"/>
      <c r="J64" s="783"/>
      <c r="K64" s="784" t="s">
        <v>480</v>
      </c>
      <c r="L64" s="785"/>
      <c r="T64" t="s">
        <v>488</v>
      </c>
      <c r="U64" s="1454" t="s">
        <v>489</v>
      </c>
      <c r="AH64" s="6">
        <f t="shared" si="23"/>
        <v>0</v>
      </c>
    </row>
    <row r="65" spans="7:34" ht="18.75" thickBot="1" x14ac:dyDescent="0.45">
      <c r="G65" s="786"/>
      <c r="H65" s="1319"/>
      <c r="I65" s="783"/>
      <c r="J65" s="783"/>
      <c r="K65" s="784" t="s">
        <v>481</v>
      </c>
      <c r="L65" s="787"/>
      <c r="T65" s="504">
        <v>8.6333333333333329</v>
      </c>
      <c r="U65" s="1454">
        <v>156</v>
      </c>
      <c r="AH65" s="6">
        <f t="shared" si="23"/>
        <v>0</v>
      </c>
    </row>
    <row r="66" spans="7:34" ht="18.75" thickBot="1" x14ac:dyDescent="0.45">
      <c r="G66" s="786"/>
      <c r="H66" s="1319"/>
      <c r="I66" s="783"/>
      <c r="J66" s="783"/>
      <c r="K66" s="784" t="s">
        <v>482</v>
      </c>
      <c r="L66" s="787"/>
      <c r="T66" s="504">
        <v>8.6333333333333329</v>
      </c>
      <c r="U66" s="1454">
        <v>77</v>
      </c>
      <c r="AH66" s="6">
        <f t="shared" si="23"/>
        <v>0</v>
      </c>
    </row>
    <row r="67" spans="7:34" x14ac:dyDescent="0.4">
      <c r="T67" s="504">
        <v>8.6999999999999993</v>
      </c>
      <c r="U67" s="1454">
        <v>230</v>
      </c>
      <c r="AH67" s="6">
        <f t="shared" si="23"/>
        <v>0</v>
      </c>
    </row>
    <row r="68" spans="7:34" x14ac:dyDescent="0.4">
      <c r="T68" s="504">
        <v>8.6999999999999993</v>
      </c>
      <c r="U68" s="1454">
        <v>258</v>
      </c>
      <c r="AH68" s="6">
        <f t="shared" si="23"/>
        <v>0</v>
      </c>
    </row>
    <row r="69" spans="7:34" x14ac:dyDescent="0.4">
      <c r="T69" s="504">
        <v>8.6999999999999993</v>
      </c>
      <c r="U69" s="1454">
        <v>174</v>
      </c>
      <c r="AH69" s="6">
        <f t="shared" si="23"/>
        <v>0</v>
      </c>
    </row>
    <row r="70" spans="7:34" x14ac:dyDescent="0.4">
      <c r="T70" s="504">
        <v>8.6999999999999993</v>
      </c>
      <c r="U70" s="1454">
        <v>281</v>
      </c>
      <c r="AH70" s="6">
        <f t="shared" si="23"/>
        <v>0</v>
      </c>
    </row>
    <row r="71" spans="7:34" x14ac:dyDescent="0.4">
      <c r="T71" s="504">
        <v>8.6999999999999993</v>
      </c>
      <c r="U71" s="1454">
        <v>265</v>
      </c>
      <c r="AH71" s="6">
        <f t="shared" si="23"/>
        <v>0</v>
      </c>
    </row>
    <row r="72" spans="7:34" x14ac:dyDescent="0.4">
      <c r="T72" s="504">
        <v>8.6999999999999993</v>
      </c>
      <c r="U72" s="1454">
        <v>259</v>
      </c>
      <c r="AH72" s="6">
        <f t="shared" si="23"/>
        <v>0</v>
      </c>
    </row>
    <row r="73" spans="7:34" x14ac:dyDescent="0.4">
      <c r="T73" s="504">
        <v>10.066666666666666</v>
      </c>
      <c r="U73" s="1454">
        <v>195</v>
      </c>
      <c r="AH73" s="6">
        <f t="shared" si="23"/>
        <v>0</v>
      </c>
    </row>
    <row r="74" spans="7:34" x14ac:dyDescent="0.4">
      <c r="T74" s="504">
        <v>12.233333333333333</v>
      </c>
      <c r="U74" s="1454">
        <v>328</v>
      </c>
      <c r="AH74" s="6">
        <f t="shared" si="23"/>
        <v>0</v>
      </c>
    </row>
    <row r="75" spans="7:34" x14ac:dyDescent="0.4">
      <c r="T75" s="504">
        <v>12.233333333333333</v>
      </c>
      <c r="U75" s="1454">
        <v>252</v>
      </c>
      <c r="AH75" s="6">
        <f t="shared" si="23"/>
        <v>0</v>
      </c>
    </row>
    <row r="76" spans="7:34" x14ac:dyDescent="0.4">
      <c r="T76" s="504">
        <v>12.233333333333333</v>
      </c>
      <c r="U76" s="1454">
        <v>218</v>
      </c>
      <c r="AH76" s="6">
        <f t="shared" si="23"/>
        <v>0</v>
      </c>
    </row>
    <row r="77" spans="7:34" x14ac:dyDescent="0.4">
      <c r="T77" s="504">
        <v>12.233333333333333</v>
      </c>
      <c r="U77" s="1454">
        <v>160</v>
      </c>
      <c r="AH77" s="6">
        <f t="shared" si="23"/>
        <v>0</v>
      </c>
    </row>
    <row r="78" spans="7:34" x14ac:dyDescent="0.4">
      <c r="T78" s="504">
        <v>12.233333333333333</v>
      </c>
      <c r="U78" s="1454">
        <v>203</v>
      </c>
      <c r="AH78" s="6">
        <f t="shared" si="23"/>
        <v>0</v>
      </c>
    </row>
    <row r="79" spans="7:34" x14ac:dyDescent="0.4">
      <c r="O79" s="479">
        <f>2700*1.06</f>
        <v>2862</v>
      </c>
      <c r="T79" s="505">
        <v>16.8</v>
      </c>
      <c r="U79" s="1454">
        <v>234</v>
      </c>
      <c r="AH79" s="6">
        <f t="shared" si="23"/>
        <v>0</v>
      </c>
    </row>
    <row r="80" spans="7:34" x14ac:dyDescent="0.4">
      <c r="T80" s="505">
        <v>18.533333333333335</v>
      </c>
      <c r="U80" s="1454">
        <v>300</v>
      </c>
      <c r="AH80" s="6">
        <f t="shared" si="23"/>
        <v>0</v>
      </c>
    </row>
    <row r="81" spans="20:34" x14ac:dyDescent="0.4">
      <c r="T81" s="505">
        <v>24.3</v>
      </c>
      <c r="U81" s="1454">
        <v>415</v>
      </c>
      <c r="AH81" s="6">
        <f t="shared" si="23"/>
        <v>0</v>
      </c>
    </row>
    <row r="82" spans="20:34" x14ac:dyDescent="0.4">
      <c r="T82" s="505">
        <v>24.366666666666667</v>
      </c>
      <c r="U82" s="1454">
        <v>317</v>
      </c>
      <c r="AH82" s="6">
        <f t="shared" si="23"/>
        <v>0</v>
      </c>
    </row>
    <row r="83" spans="20:34" x14ac:dyDescent="0.4">
      <c r="T83" s="505">
        <v>24.8</v>
      </c>
      <c r="U83" s="1454">
        <v>316</v>
      </c>
      <c r="AH83" s="6">
        <f t="shared" si="23"/>
        <v>0</v>
      </c>
    </row>
    <row r="84" spans="20:34" x14ac:dyDescent="0.4">
      <c r="T84" s="505">
        <v>25.366666666666667</v>
      </c>
      <c r="U84" s="1454">
        <v>454</v>
      </c>
    </row>
    <row r="85" spans="20:34" x14ac:dyDescent="0.4">
      <c r="T85" s="505">
        <v>25.366666666666667</v>
      </c>
      <c r="U85" s="1454">
        <v>423</v>
      </c>
    </row>
    <row r="86" spans="20:34" x14ac:dyDescent="0.4">
      <c r="T86" s="505">
        <v>25.366666666666667</v>
      </c>
      <c r="U86" s="1454">
        <v>386</v>
      </c>
    </row>
    <row r="87" spans="20:34" x14ac:dyDescent="0.4">
      <c r="T87" s="505">
        <v>25.366666666666667</v>
      </c>
      <c r="U87" s="1454">
        <v>364</v>
      </c>
    </row>
    <row r="88" spans="20:34" x14ac:dyDescent="0.4">
      <c r="T88" s="505">
        <v>28.833333333333332</v>
      </c>
      <c r="U88" s="1454">
        <v>466</v>
      </c>
    </row>
    <row r="89" spans="20:34" x14ac:dyDescent="0.4">
      <c r="T89" s="505">
        <v>30.233333333333334</v>
      </c>
      <c r="U89" s="1454">
        <v>585</v>
      </c>
    </row>
    <row r="90" spans="20:34" x14ac:dyDescent="0.4">
      <c r="T90" s="505">
        <v>30.233333333333334</v>
      </c>
      <c r="U90" s="1454">
        <v>418</v>
      </c>
    </row>
    <row r="91" spans="20:34" x14ac:dyDescent="0.4">
      <c r="T91" s="505">
        <v>30.233333333333334</v>
      </c>
      <c r="U91" s="1454">
        <v>475</v>
      </c>
    </row>
  </sheetData>
  <sheetProtection password="DE17" sheet="1" objects="1" scenarios="1"/>
  <dataConsolidate/>
  <mergeCells count="2">
    <mergeCell ref="C1:D1"/>
    <mergeCell ref="B60:H62"/>
  </mergeCells>
  <hyperlinks>
    <hyperlink ref="G37" r:id="rId1" tooltip="Butterfree" display="http://es.pokemon.wikia.com/wiki/Butterfree"/>
    <hyperlink ref="G38" r:id="rId2" tooltip="Weedle" display="http://es.pokemon.wikia.com/wiki/Weedle"/>
    <hyperlink ref="G39" r:id="rId3" tooltip="Pidgeot" display="http://es.pokemon.wikia.com/wiki/Pidgeot"/>
    <hyperlink ref="G29" r:id="rId4" display="http://en.wikipedia.org/wiki/Charles_Bateman_(actor)"/>
    <hyperlink ref="G51" r:id="rId5" tooltip="Henna" display="https://www.todopapas.com/nombres/nombres-de-nina/henna"/>
    <hyperlink ref="G52" r:id="rId6" tooltip="Ulrik" display="https://www.todopapas.com/nombres/nombres-de-nino/ulrik"/>
    <hyperlink ref="B16" r:id="rId7"/>
    <hyperlink ref="B29" r:id="rId8"/>
    <hyperlink ref="B21" r:id="rId9"/>
    <hyperlink ref="B23" r:id="rId10"/>
    <hyperlink ref="B20" r:id="rId11"/>
    <hyperlink ref="B32" r:id="rId12"/>
    <hyperlink ref="B33" r:id="rId13"/>
    <hyperlink ref="B17" r:id="rId14"/>
    <hyperlink ref="B11" r:id="rId15"/>
    <hyperlink ref="B4" r:id="rId16"/>
    <hyperlink ref="B8" r:id="rId17"/>
    <hyperlink ref="B18" r:id="rId18"/>
    <hyperlink ref="B6" r:id="rId19"/>
    <hyperlink ref="B10" r:id="rId20"/>
    <hyperlink ref="B5" r:id="rId21"/>
    <hyperlink ref="B9" r:id="rId22"/>
    <hyperlink ref="B12" r:id="rId23"/>
    <hyperlink ref="B13" r:id="rId24"/>
  </hyperlinks>
  <pageMargins left="0" right="0" top="0" bottom="0" header="0" footer="0"/>
  <pageSetup paperSize="9" fitToHeight="0" orientation="portrait" r:id="rId25"/>
  <headerFooter alignWithMargins="0"/>
  <drawing r:id="rId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62"/>
  <sheetViews>
    <sheetView topLeftCell="A16" workbookViewId="0">
      <selection activeCell="C66" sqref="C66"/>
    </sheetView>
  </sheetViews>
  <sheetFormatPr defaultRowHeight="12.75" x14ac:dyDescent="0.2"/>
  <cols>
    <col min="1" max="1" width="6.140625" customWidth="1"/>
    <col min="2" max="2" width="34.140625" customWidth="1"/>
    <col min="3" max="3" width="10" customWidth="1"/>
    <col min="4" max="4" width="8" customWidth="1"/>
    <col min="6" max="6" width="11.28515625" customWidth="1"/>
    <col min="8" max="8" width="23.5703125" customWidth="1"/>
  </cols>
  <sheetData>
    <row r="1" spans="1:11" ht="24.75" thickBot="1" x14ac:dyDescent="0.45">
      <c r="A1" s="1448"/>
      <c r="B1" s="627" t="s">
        <v>40</v>
      </c>
      <c r="C1" s="1811" t="s">
        <v>441</v>
      </c>
      <c r="D1" s="1812"/>
      <c r="E1" s="1279"/>
      <c r="F1" s="1280">
        <f ca="1">NOW()</f>
        <v>43551.770997800922</v>
      </c>
      <c r="G1" s="630"/>
      <c r="H1" s="663"/>
      <c r="I1" s="632"/>
      <c r="J1" s="633"/>
      <c r="K1" s="1449"/>
    </row>
    <row r="2" spans="1:11" ht="18.75" thickBot="1" x14ac:dyDescent="0.45">
      <c r="A2" s="633" t="s">
        <v>0</v>
      </c>
      <c r="B2" s="632" t="s">
        <v>1</v>
      </c>
      <c r="C2" s="633" t="s">
        <v>2</v>
      </c>
      <c r="D2" s="636" t="s">
        <v>3</v>
      </c>
      <c r="E2" s="637" t="s">
        <v>4</v>
      </c>
      <c r="F2" s="633" t="s">
        <v>5</v>
      </c>
      <c r="G2" s="638" t="s">
        <v>10</v>
      </c>
      <c r="H2" s="1304" t="s">
        <v>1103</v>
      </c>
      <c r="I2" s="632" t="s">
        <v>33</v>
      </c>
      <c r="J2" s="1448" t="s">
        <v>34</v>
      </c>
      <c r="K2" s="633" t="s">
        <v>35</v>
      </c>
    </row>
    <row r="3" spans="1:11" ht="21" thickBot="1" x14ac:dyDescent="0.45">
      <c r="A3" s="639">
        <v>1041</v>
      </c>
      <c r="B3" s="640" t="s">
        <v>21</v>
      </c>
      <c r="C3" s="641" t="s">
        <v>18</v>
      </c>
      <c r="D3" s="1231">
        <v>2500</v>
      </c>
      <c r="E3" s="807" t="s">
        <v>20</v>
      </c>
      <c r="F3" s="644">
        <v>41302</v>
      </c>
      <c r="G3" s="645" t="s">
        <v>168</v>
      </c>
      <c r="H3" s="1299" t="s">
        <v>1187</v>
      </c>
      <c r="I3" s="647">
        <f>+IF($C3="MACHO",1,0)</f>
        <v>0</v>
      </c>
      <c r="J3" s="1453">
        <f>+IF($C3="HEMBRA",1,0)</f>
        <v>1</v>
      </c>
      <c r="K3" s="649">
        <f>+IF($C3="-",1,0)</f>
        <v>0</v>
      </c>
    </row>
    <row r="4" spans="1:11" ht="21" thickBot="1" x14ac:dyDescent="0.45">
      <c r="A4" s="1448">
        <v>1073</v>
      </c>
      <c r="B4" s="1167" t="s">
        <v>27</v>
      </c>
      <c r="C4" s="632" t="s">
        <v>13</v>
      </c>
      <c r="D4" s="1263">
        <v>4000</v>
      </c>
      <c r="E4" s="654" t="s">
        <v>26</v>
      </c>
      <c r="F4" s="655">
        <v>41440</v>
      </c>
      <c r="G4" s="656" t="s">
        <v>62</v>
      </c>
      <c r="H4" s="1296" t="s">
        <v>1106</v>
      </c>
      <c r="I4" s="1448">
        <f>+IF($C4="MACHO",1,0)</f>
        <v>0</v>
      </c>
      <c r="J4" s="1448">
        <f>+IF($C4="HEMBRA",1,0)</f>
        <v>1</v>
      </c>
      <c r="K4" s="633">
        <f>+IF($C4="-",1,0)</f>
        <v>0</v>
      </c>
    </row>
    <row r="5" spans="1:11" ht="18.75" thickBot="1" x14ac:dyDescent="0.45">
      <c r="A5" s="1448">
        <v>1101</v>
      </c>
      <c r="B5" s="1381" t="s">
        <v>36</v>
      </c>
      <c r="C5" s="1449" t="s">
        <v>13</v>
      </c>
      <c r="D5" s="650">
        <v>2500</v>
      </c>
      <c r="E5" s="657" t="s">
        <v>20</v>
      </c>
      <c r="F5" s="629">
        <v>41540</v>
      </c>
      <c r="G5" s="1058" t="s">
        <v>56</v>
      </c>
      <c r="H5" s="673" t="s">
        <v>1177</v>
      </c>
      <c r="I5" s="632">
        <f>+IF($C5="MACHO",1,0)</f>
        <v>0</v>
      </c>
      <c r="J5" s="1448">
        <f>+IF($C5="HEMBRA",1,0)</f>
        <v>1</v>
      </c>
      <c r="K5" s="633">
        <f>+IF($C5="-",1,0)</f>
        <v>0</v>
      </c>
    </row>
    <row r="6" spans="1:11" ht="20.25" x14ac:dyDescent="0.4">
      <c r="A6" s="1453">
        <v>1120</v>
      </c>
      <c r="B6" s="1348" t="s">
        <v>49</v>
      </c>
      <c r="C6" s="1450" t="s">
        <v>6</v>
      </c>
      <c r="D6" s="1253">
        <v>2500</v>
      </c>
      <c r="E6" s="1254" t="s">
        <v>42</v>
      </c>
      <c r="F6" s="848">
        <v>41430</v>
      </c>
      <c r="G6" s="1255" t="s">
        <v>164</v>
      </c>
      <c r="H6" s="1298" t="s">
        <v>1188</v>
      </c>
      <c r="I6" s="641">
        <f>+IF($C6="MACHO",1,0)</f>
        <v>1</v>
      </c>
      <c r="J6" s="1453">
        <f>+IF($C6="HEMBRA",1,0)</f>
        <v>0</v>
      </c>
      <c r="K6" s="649">
        <f>+IF($C6="-",1,0)</f>
        <v>0</v>
      </c>
    </row>
    <row r="7" spans="1:11" ht="18.75" thickBot="1" x14ac:dyDescent="0.3">
      <c r="A7" s="1258"/>
      <c r="B7" s="1287"/>
      <c r="C7" s="1258"/>
      <c r="D7" s="1258"/>
      <c r="E7" s="1259"/>
      <c r="F7" s="1258"/>
      <c r="G7" s="1258"/>
      <c r="H7" s="1305"/>
      <c r="I7" s="1258"/>
      <c r="J7" s="1258"/>
      <c r="K7" s="1258"/>
    </row>
    <row r="8" spans="1:11" ht="21" thickBot="1" x14ac:dyDescent="0.45">
      <c r="A8" s="639">
        <v>1122</v>
      </c>
      <c r="B8" s="1167" t="s">
        <v>1093</v>
      </c>
      <c r="C8" s="1451" t="s">
        <v>13</v>
      </c>
      <c r="D8" s="1264">
        <v>4000</v>
      </c>
      <c r="E8" s="708" t="s">
        <v>26</v>
      </c>
      <c r="F8" s="1257">
        <v>41682</v>
      </c>
      <c r="G8" s="1288" t="s">
        <v>68</v>
      </c>
      <c r="H8" s="1299" t="s">
        <v>1110</v>
      </c>
      <c r="I8" s="652">
        <f t="shared" ref="I8:I13" si="0">+IF($C8="MACHO",1,0)</f>
        <v>0</v>
      </c>
      <c r="J8" s="639">
        <f t="shared" ref="J8:J13" si="1">+IF($C8="HEMBRA",1,0)</f>
        <v>1</v>
      </c>
      <c r="K8" s="686">
        <f t="shared" ref="K8:K13" si="2">+IF($C8="-",1,0)</f>
        <v>0</v>
      </c>
    </row>
    <row r="9" spans="1:11" ht="21" thickBot="1" x14ac:dyDescent="0.45">
      <c r="A9" s="1448">
        <v>1113</v>
      </c>
      <c r="B9" s="1167" t="s">
        <v>333</v>
      </c>
      <c r="C9" s="1223" t="s">
        <v>13</v>
      </c>
      <c r="D9" s="1232">
        <v>2500</v>
      </c>
      <c r="E9" s="667" t="s">
        <v>44</v>
      </c>
      <c r="F9" s="668">
        <v>41651</v>
      </c>
      <c r="G9" s="1058" t="s">
        <v>60</v>
      </c>
      <c r="H9" s="1297" t="s">
        <v>1196</v>
      </c>
      <c r="I9" s="652">
        <f t="shared" si="0"/>
        <v>0</v>
      </c>
      <c r="J9" s="639">
        <f t="shared" si="1"/>
        <v>1</v>
      </c>
      <c r="K9" s="686">
        <f t="shared" si="2"/>
        <v>0</v>
      </c>
    </row>
    <row r="10" spans="1:11" ht="22.5" customHeight="1" thickBot="1" x14ac:dyDescent="0.45">
      <c r="A10" s="639">
        <v>1129</v>
      </c>
      <c r="B10" s="1338" t="s">
        <v>51</v>
      </c>
      <c r="C10" s="683" t="s">
        <v>1197</v>
      </c>
      <c r="D10" s="1233">
        <v>2500</v>
      </c>
      <c r="E10" s="684" t="s">
        <v>26</v>
      </c>
      <c r="F10" s="685">
        <v>41630</v>
      </c>
      <c r="G10" s="1059" t="s">
        <v>57</v>
      </c>
      <c r="H10" s="1300" t="s">
        <v>1021</v>
      </c>
      <c r="I10" s="652">
        <f t="shared" si="0"/>
        <v>0</v>
      </c>
      <c r="J10" s="639">
        <f t="shared" si="1"/>
        <v>0</v>
      </c>
      <c r="K10" s="686">
        <f t="shared" si="2"/>
        <v>0</v>
      </c>
    </row>
    <row r="11" spans="1:11" ht="21" thickBot="1" x14ac:dyDescent="0.45">
      <c r="A11" s="1448">
        <v>1130</v>
      </c>
      <c r="B11" s="1195" t="s">
        <v>1091</v>
      </c>
      <c r="C11" s="1251" t="s">
        <v>13</v>
      </c>
      <c r="D11" s="1265">
        <v>4000</v>
      </c>
      <c r="E11" s="671" t="s">
        <v>26</v>
      </c>
      <c r="F11" s="668">
        <v>41620</v>
      </c>
      <c r="G11" s="677" t="s">
        <v>88</v>
      </c>
      <c r="H11" s="1301" t="s">
        <v>1192</v>
      </c>
      <c r="I11" s="1448">
        <f t="shared" si="0"/>
        <v>0</v>
      </c>
      <c r="J11" s="1448">
        <f t="shared" si="1"/>
        <v>1</v>
      </c>
      <c r="K11" s="633">
        <f t="shared" si="2"/>
        <v>0</v>
      </c>
    </row>
    <row r="12" spans="1:11" ht="21" thickBot="1" x14ac:dyDescent="0.45">
      <c r="A12" s="1448">
        <v>1135</v>
      </c>
      <c r="B12" s="1166" t="s">
        <v>335</v>
      </c>
      <c r="C12" s="1252" t="s">
        <v>6</v>
      </c>
      <c r="D12" s="1250">
        <v>2500</v>
      </c>
      <c r="E12" s="667" t="s">
        <v>26</v>
      </c>
      <c r="F12" s="668">
        <v>41336</v>
      </c>
      <c r="G12" s="687" t="s">
        <v>97</v>
      </c>
      <c r="H12" s="1302" t="s">
        <v>1105</v>
      </c>
      <c r="I12" s="1453">
        <f t="shared" si="0"/>
        <v>1</v>
      </c>
      <c r="J12" s="1453">
        <f t="shared" si="1"/>
        <v>0</v>
      </c>
      <c r="K12" s="649">
        <f t="shared" si="2"/>
        <v>0</v>
      </c>
    </row>
    <row r="13" spans="1:11" ht="21" thickBot="1" x14ac:dyDescent="0.45">
      <c r="A13" s="1448">
        <v>1150</v>
      </c>
      <c r="B13" s="1166" t="s">
        <v>76</v>
      </c>
      <c r="C13" s="674" t="s">
        <v>13</v>
      </c>
      <c r="D13" s="666">
        <v>2500</v>
      </c>
      <c r="E13" s="667" t="s">
        <v>30</v>
      </c>
      <c r="F13" s="668">
        <v>41461</v>
      </c>
      <c r="G13" s="656" t="s">
        <v>96</v>
      </c>
      <c r="H13" s="1296" t="s">
        <v>1118</v>
      </c>
      <c r="I13" s="639">
        <f t="shared" si="0"/>
        <v>0</v>
      </c>
      <c r="J13" s="639">
        <f t="shared" si="1"/>
        <v>1</v>
      </c>
      <c r="K13" s="686">
        <f t="shared" si="2"/>
        <v>0</v>
      </c>
    </row>
    <row r="14" spans="1:11" ht="21" thickBot="1" x14ac:dyDescent="0.45">
      <c r="A14" s="649">
        <v>1171</v>
      </c>
      <c r="B14" s="1354" t="s">
        <v>84</v>
      </c>
      <c r="C14" s="1355" t="s">
        <v>6</v>
      </c>
      <c r="D14" s="1356">
        <v>1600</v>
      </c>
      <c r="E14" s="1260" t="s">
        <v>42</v>
      </c>
      <c r="F14" s="1357">
        <v>41628</v>
      </c>
      <c r="G14" s="849" t="s">
        <v>94</v>
      </c>
      <c r="H14" s="1358" t="s">
        <v>1114</v>
      </c>
      <c r="I14" s="731">
        <f t="shared" ref="I14:I26" si="3">+IF($C14="MACHO",1,0)</f>
        <v>1</v>
      </c>
      <c r="J14" s="731">
        <f t="shared" ref="J14:J26" si="4">+IF($C14="HEMBRA",1,0)</f>
        <v>0</v>
      </c>
      <c r="K14" s="718">
        <f t="shared" ref="K14:K26" si="5">+IF($C14="-",1,0)</f>
        <v>0</v>
      </c>
    </row>
    <row r="15" spans="1:11" ht="21" thickBot="1" x14ac:dyDescent="0.45">
      <c r="A15" s="633">
        <v>1172</v>
      </c>
      <c r="B15" s="1167" t="s">
        <v>50</v>
      </c>
      <c r="C15" s="633" t="s">
        <v>6</v>
      </c>
      <c r="D15" s="666">
        <v>2000</v>
      </c>
      <c r="E15" s="689" t="s">
        <v>42</v>
      </c>
      <c r="F15" s="692">
        <v>41526</v>
      </c>
      <c r="G15" s="656" t="s">
        <v>92</v>
      </c>
      <c r="H15" s="1296" t="s">
        <v>1189</v>
      </c>
      <c r="I15" s="1448">
        <f t="shared" si="3"/>
        <v>1</v>
      </c>
      <c r="J15" s="1448">
        <f t="shared" si="4"/>
        <v>0</v>
      </c>
      <c r="K15" s="633">
        <f t="shared" si="5"/>
        <v>0</v>
      </c>
    </row>
    <row r="16" spans="1:11" ht="21" thickBot="1" x14ac:dyDescent="0.45">
      <c r="A16" s="1360">
        <v>1173</v>
      </c>
      <c r="B16" s="1168" t="s">
        <v>85</v>
      </c>
      <c r="C16" s="633" t="s">
        <v>6</v>
      </c>
      <c r="D16" s="1225">
        <v>1600</v>
      </c>
      <c r="E16" s="689" t="s">
        <v>42</v>
      </c>
      <c r="F16" s="697">
        <v>41627</v>
      </c>
      <c r="G16" s="696" t="s">
        <v>90</v>
      </c>
      <c r="H16" s="1303" t="s">
        <v>1193</v>
      </c>
      <c r="I16" s="1448">
        <f t="shared" si="3"/>
        <v>1</v>
      </c>
      <c r="J16" s="1448">
        <f t="shared" si="4"/>
        <v>0</v>
      </c>
      <c r="K16" s="633">
        <f t="shared" si="5"/>
        <v>0</v>
      </c>
    </row>
    <row r="17" spans="1:11" ht="21" thickBot="1" x14ac:dyDescent="0.45">
      <c r="A17" s="1339">
        <v>1178</v>
      </c>
      <c r="B17" s="1324" t="s">
        <v>1092</v>
      </c>
      <c r="C17" s="686" t="s">
        <v>13</v>
      </c>
      <c r="D17" s="1340">
        <v>4000</v>
      </c>
      <c r="E17" s="1341" t="s">
        <v>42</v>
      </c>
      <c r="F17" s="1261">
        <v>41732</v>
      </c>
      <c r="G17" s="701" t="s">
        <v>102</v>
      </c>
      <c r="H17" s="1301" t="s">
        <v>1116</v>
      </c>
      <c r="I17" s="639">
        <f t="shared" si="3"/>
        <v>0</v>
      </c>
      <c r="J17" s="639">
        <f t="shared" si="4"/>
        <v>1</v>
      </c>
      <c r="K17" s="686">
        <f t="shared" si="5"/>
        <v>0</v>
      </c>
    </row>
    <row r="18" spans="1:11" ht="21" thickBot="1" x14ac:dyDescent="0.45">
      <c r="A18" s="631">
        <v>1187</v>
      </c>
      <c r="B18" s="703" t="s">
        <v>338</v>
      </c>
      <c r="C18" s="633" t="s">
        <v>6</v>
      </c>
      <c r="D18" s="698">
        <v>3500</v>
      </c>
      <c r="E18" s="704" t="s">
        <v>42</v>
      </c>
      <c r="F18" s="705">
        <v>41723</v>
      </c>
      <c r="G18" s="701" t="s">
        <v>117</v>
      </c>
      <c r="H18" s="1301" t="s">
        <v>1191</v>
      </c>
      <c r="I18" s="639">
        <f t="shared" si="3"/>
        <v>1</v>
      </c>
      <c r="J18" s="639">
        <f t="shared" si="4"/>
        <v>0</v>
      </c>
      <c r="K18" s="639">
        <f t="shared" si="5"/>
        <v>0</v>
      </c>
    </row>
    <row r="19" spans="1:11" ht="21" thickBot="1" x14ac:dyDescent="0.45">
      <c r="A19" s="631">
        <v>1188</v>
      </c>
      <c r="B19" s="1168" t="s">
        <v>1036</v>
      </c>
      <c r="C19" s="633" t="s">
        <v>6</v>
      </c>
      <c r="D19" s="698">
        <v>5000</v>
      </c>
      <c r="E19" s="704" t="s">
        <v>42</v>
      </c>
      <c r="F19" s="705">
        <v>41709</v>
      </c>
      <c r="G19" s="696" t="s">
        <v>116</v>
      </c>
      <c r="H19" s="1297" t="s">
        <v>1109</v>
      </c>
      <c r="I19" s="652">
        <f t="shared" si="3"/>
        <v>1</v>
      </c>
      <c r="J19" s="639">
        <f t="shared" si="4"/>
        <v>0</v>
      </c>
      <c r="K19" s="639">
        <f t="shared" si="5"/>
        <v>0</v>
      </c>
    </row>
    <row r="20" spans="1:11" ht="21" thickBot="1" x14ac:dyDescent="0.45">
      <c r="A20" s="631">
        <v>1206</v>
      </c>
      <c r="B20" s="1166" t="s">
        <v>508</v>
      </c>
      <c r="C20" s="649" t="s">
        <v>6</v>
      </c>
      <c r="D20" s="1226">
        <v>1600</v>
      </c>
      <c r="E20" s="667" t="s">
        <v>193</v>
      </c>
      <c r="F20" s="713">
        <v>42042</v>
      </c>
      <c r="G20" s="696" t="s">
        <v>198</v>
      </c>
      <c r="H20" s="679" t="s">
        <v>1185</v>
      </c>
      <c r="I20" s="632">
        <f t="shared" si="3"/>
        <v>1</v>
      </c>
      <c r="J20" s="633">
        <f t="shared" si="4"/>
        <v>0</v>
      </c>
      <c r="K20" s="1449">
        <f t="shared" si="5"/>
        <v>0</v>
      </c>
    </row>
    <row r="21" spans="1:11" ht="21" thickBot="1" x14ac:dyDescent="0.45">
      <c r="A21" s="725">
        <v>1208</v>
      </c>
      <c r="B21" s="665" t="s">
        <v>305</v>
      </c>
      <c r="C21" s="649" t="s">
        <v>13</v>
      </c>
      <c r="D21" s="736">
        <v>2500</v>
      </c>
      <c r="E21" s="847" t="s">
        <v>43</v>
      </c>
      <c r="F21" s="1347">
        <v>42042</v>
      </c>
      <c r="G21" s="1099" t="s">
        <v>204</v>
      </c>
      <c r="H21" s="1306" t="s">
        <v>1113</v>
      </c>
      <c r="I21" s="632">
        <f t="shared" si="3"/>
        <v>0</v>
      </c>
      <c r="J21" s="633">
        <f t="shared" si="4"/>
        <v>1</v>
      </c>
      <c r="K21" s="1449">
        <f t="shared" si="5"/>
        <v>0</v>
      </c>
    </row>
    <row r="22" spans="1:11" ht="33" customHeight="1" thickBot="1" x14ac:dyDescent="0.45">
      <c r="A22" s="420">
        <v>1224</v>
      </c>
      <c r="B22" s="1167" t="s">
        <v>1035</v>
      </c>
      <c r="C22" s="633" t="s">
        <v>6</v>
      </c>
      <c r="D22" s="698">
        <v>5000</v>
      </c>
      <c r="E22" s="667" t="s">
        <v>354</v>
      </c>
      <c r="F22" s="697">
        <v>42056</v>
      </c>
      <c r="G22" s="696" t="s">
        <v>424</v>
      </c>
      <c r="H22" s="679" t="s">
        <v>1107</v>
      </c>
      <c r="I22" s="632">
        <f t="shared" si="3"/>
        <v>1</v>
      </c>
      <c r="J22" s="633">
        <f t="shared" si="4"/>
        <v>0</v>
      </c>
      <c r="K22" s="1449">
        <f t="shared" si="5"/>
        <v>0</v>
      </c>
    </row>
    <row r="23" spans="1:11" ht="18.75" thickBot="1" x14ac:dyDescent="0.3">
      <c r="A23" s="420">
        <v>1227</v>
      </c>
      <c r="B23" s="720" t="s">
        <v>511</v>
      </c>
      <c r="C23" s="633" t="s">
        <v>6</v>
      </c>
      <c r="D23" s="698">
        <v>3000</v>
      </c>
      <c r="E23" s="633" t="s">
        <v>411</v>
      </c>
      <c r="F23" s="721">
        <v>41661</v>
      </c>
      <c r="G23" s="633" t="s">
        <v>413</v>
      </c>
      <c r="H23" s="679" t="s">
        <v>1115</v>
      </c>
      <c r="I23" s="632">
        <f t="shared" si="3"/>
        <v>1</v>
      </c>
      <c r="J23" s="633">
        <f t="shared" si="4"/>
        <v>0</v>
      </c>
      <c r="K23" s="633">
        <f t="shared" si="5"/>
        <v>0</v>
      </c>
    </row>
    <row r="24" spans="1:11" ht="17.25" customHeight="1" thickBot="1" x14ac:dyDescent="0.3">
      <c r="A24" s="631">
        <v>1229</v>
      </c>
      <c r="B24" s="720" t="s">
        <v>516</v>
      </c>
      <c r="C24" s="633" t="s">
        <v>13</v>
      </c>
      <c r="D24" s="698">
        <v>2500</v>
      </c>
      <c r="E24" s="633" t="s">
        <v>44</v>
      </c>
      <c r="F24" s="721">
        <v>42009</v>
      </c>
      <c r="G24" s="1448" t="s">
        <v>521</v>
      </c>
      <c r="H24" s="679" t="s">
        <v>1111</v>
      </c>
      <c r="I24" s="632">
        <f t="shared" si="3"/>
        <v>0</v>
      </c>
      <c r="J24" s="633">
        <f t="shared" si="4"/>
        <v>1</v>
      </c>
      <c r="K24" s="633">
        <f t="shared" si="5"/>
        <v>0</v>
      </c>
    </row>
    <row r="25" spans="1:11" ht="13.5" thickBot="1" x14ac:dyDescent="0.25">
      <c r="A25" s="646">
        <v>1230</v>
      </c>
      <c r="B25" s="1349" t="s">
        <v>517</v>
      </c>
      <c r="C25" s="718" t="s">
        <v>13</v>
      </c>
      <c r="D25" s="1350">
        <v>2500</v>
      </c>
      <c r="E25" s="718" t="s">
        <v>44</v>
      </c>
      <c r="F25" s="1351">
        <v>41985</v>
      </c>
      <c r="G25" s="730" t="s">
        <v>522</v>
      </c>
      <c r="H25" s="1394" t="s">
        <v>1176</v>
      </c>
      <c r="I25" s="641">
        <f t="shared" si="3"/>
        <v>0</v>
      </c>
      <c r="J25" s="718">
        <f t="shared" si="4"/>
        <v>1</v>
      </c>
      <c r="K25" s="718">
        <f t="shared" si="5"/>
        <v>0</v>
      </c>
    </row>
    <row r="26" spans="1:11" ht="18.75" thickBot="1" x14ac:dyDescent="0.3">
      <c r="A26" s="420">
        <v>1233</v>
      </c>
      <c r="B26" s="720" t="s">
        <v>519</v>
      </c>
      <c r="C26" s="633" t="s">
        <v>6</v>
      </c>
      <c r="D26" s="698">
        <v>2000</v>
      </c>
      <c r="E26" s="633" t="s">
        <v>44</v>
      </c>
      <c r="F26" s="732">
        <v>41954</v>
      </c>
      <c r="G26" s="733" t="s">
        <v>520</v>
      </c>
      <c r="H26" s="679" t="s">
        <v>1112</v>
      </c>
      <c r="I26" s="632">
        <f t="shared" si="3"/>
        <v>1</v>
      </c>
      <c r="J26" s="633">
        <f t="shared" si="4"/>
        <v>0</v>
      </c>
      <c r="K26" s="633">
        <f t="shared" si="5"/>
        <v>0</v>
      </c>
    </row>
    <row r="27" spans="1:11" ht="13.5" thickBo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8.75" thickBot="1" x14ac:dyDescent="0.3">
      <c r="A28" s="631">
        <v>1249</v>
      </c>
      <c r="B28" s="1168" t="s">
        <v>527</v>
      </c>
      <c r="C28" s="633" t="s">
        <v>13</v>
      </c>
      <c r="D28" s="698">
        <v>4500</v>
      </c>
      <c r="E28" s="633" t="s">
        <v>629</v>
      </c>
      <c r="F28" s="732">
        <v>42316</v>
      </c>
      <c r="G28" s="856" t="s">
        <v>1173</v>
      </c>
      <c r="H28" s="1308" t="s">
        <v>1021</v>
      </c>
      <c r="I28" s="632">
        <f>+IF($C28="MACHO",1,0)</f>
        <v>0</v>
      </c>
      <c r="J28" s="633">
        <f>+IF($C28="HEMBRA",1,0)</f>
        <v>1</v>
      </c>
      <c r="K28" s="633">
        <f>+IF($C28="-",1,0)</f>
        <v>0</v>
      </c>
    </row>
    <row r="29" spans="1:11" ht="18.75" thickBot="1" x14ac:dyDescent="0.3">
      <c r="A29" s="1210">
        <v>1252</v>
      </c>
      <c r="B29" s="1221" t="s">
        <v>552</v>
      </c>
      <c r="C29" s="649" t="s">
        <v>13</v>
      </c>
      <c r="D29" s="1216">
        <v>1600</v>
      </c>
      <c r="E29" s="649" t="s">
        <v>553</v>
      </c>
      <c r="F29" s="729">
        <v>42401</v>
      </c>
      <c r="G29" s="1220" t="s">
        <v>1077</v>
      </c>
      <c r="H29" s="1309" t="s">
        <v>1194</v>
      </c>
      <c r="I29" s="632">
        <f>+IF($C29="MACHO",1,0)</f>
        <v>0</v>
      </c>
      <c r="J29" s="633">
        <f>+IF($C29="HEMBRA",1,0)</f>
        <v>1</v>
      </c>
      <c r="K29" s="633">
        <f>+IF($C29="-",1,0)</f>
        <v>0</v>
      </c>
    </row>
    <row r="30" spans="1:11" ht="18.75" thickBot="1" x14ac:dyDescent="0.3">
      <c r="A30" s="631">
        <v>1253</v>
      </c>
      <c r="B30" s="727" t="s">
        <v>554</v>
      </c>
      <c r="C30" s="633" t="s">
        <v>13</v>
      </c>
      <c r="D30" s="736">
        <v>2500</v>
      </c>
      <c r="E30" s="649" t="s">
        <v>43</v>
      </c>
      <c r="F30" s="729">
        <v>42425</v>
      </c>
      <c r="G30" s="737" t="s">
        <v>427</v>
      </c>
      <c r="H30" s="1309" t="s">
        <v>1186</v>
      </c>
      <c r="I30" s="1453">
        <f>+IF($C30="MACHO",1,0)</f>
        <v>0</v>
      </c>
      <c r="J30" s="649">
        <f>+IF($C30="HEMBRA",1,0)</f>
        <v>1</v>
      </c>
      <c r="K30" s="649">
        <f>+IF($C30="-",1,0)</f>
        <v>0</v>
      </c>
    </row>
    <row r="31" spans="1:11" ht="13.5" thickBot="1" x14ac:dyDescent="0.25"/>
    <row r="32" spans="1:11" ht="18.75" thickBot="1" x14ac:dyDescent="0.3">
      <c r="A32" s="706">
        <v>1259</v>
      </c>
      <c r="B32" s="1200" t="s">
        <v>682</v>
      </c>
      <c r="C32" s="633" t="s">
        <v>13</v>
      </c>
      <c r="D32" s="1230">
        <v>2000</v>
      </c>
      <c r="E32" s="633" t="s">
        <v>747</v>
      </c>
      <c r="F32" s="721">
        <v>42128</v>
      </c>
      <c r="G32" s="735" t="s">
        <v>751</v>
      </c>
      <c r="H32" s="1311" t="s">
        <v>1108</v>
      </c>
      <c r="I32" s="1448">
        <f>+IF($C32="MACHO",1,0)</f>
        <v>0</v>
      </c>
      <c r="J32" s="633">
        <f>+IF($C32="HEMBRA",1,0)</f>
        <v>1</v>
      </c>
      <c r="K32" s="633">
        <f>+IF($C32="-",1,0)</f>
        <v>0</v>
      </c>
    </row>
    <row r="33" spans="1:11" ht="13.5" thickBot="1" x14ac:dyDescent="0.25">
      <c r="A33" s="6"/>
      <c r="B33" s="1235" t="s">
        <v>1129</v>
      </c>
      <c r="C33" s="6"/>
      <c r="D33" s="6"/>
      <c r="E33" s="6"/>
      <c r="F33" s="6"/>
      <c r="G33" s="1137"/>
      <c r="H33" s="1312"/>
      <c r="I33" s="686">
        <f>+SUM(I1:I32)</f>
        <v>11</v>
      </c>
      <c r="J33" s="686">
        <f>+SUM(J1:J32)</f>
        <v>15</v>
      </c>
      <c r="K33" s="686">
        <f>+SUM(K1:K32)</f>
        <v>0</v>
      </c>
    </row>
    <row r="34" spans="1:11" ht="24.75" thickBot="1" x14ac:dyDescent="0.45">
      <c r="A34" s="1448"/>
      <c r="B34" s="627" t="s">
        <v>41</v>
      </c>
      <c r="C34" s="744"/>
      <c r="D34" s="698"/>
      <c r="E34" s="631"/>
      <c r="F34" s="632"/>
      <c r="G34" s="696" t="s">
        <v>151</v>
      </c>
      <c r="H34" s="663"/>
      <c r="I34" s="754"/>
      <c r="J34" s="754"/>
      <c r="K34" s="754"/>
    </row>
    <row r="35" spans="1:11" ht="18.75" thickBot="1" x14ac:dyDescent="0.45">
      <c r="A35" s="1448" t="s">
        <v>109</v>
      </c>
      <c r="B35" s="745" t="s">
        <v>579</v>
      </c>
      <c r="C35" s="746" t="s">
        <v>13</v>
      </c>
      <c r="D35" s="747">
        <v>11500</v>
      </c>
      <c r="E35" s="631" t="s">
        <v>115</v>
      </c>
      <c r="F35" s="658">
        <v>41931</v>
      </c>
      <c r="G35" s="749" t="s">
        <v>359</v>
      </c>
      <c r="H35" s="750" t="s">
        <v>119</v>
      </c>
      <c r="I35" s="1448">
        <f>+IF($C35="MACHO",1,0)</f>
        <v>0</v>
      </c>
      <c r="J35" s="1448">
        <f>+IF($C35="HEMBRA",1,0)</f>
        <v>1</v>
      </c>
      <c r="K35" s="633">
        <f>+IF($C35="-",1,0)</f>
        <v>0</v>
      </c>
    </row>
    <row r="36" spans="1:11" ht="26.25" thickBot="1" x14ac:dyDescent="0.3">
      <c r="A36" s="1448" t="s">
        <v>222</v>
      </c>
      <c r="B36" s="745" t="s">
        <v>581</v>
      </c>
      <c r="C36" s="657" t="s">
        <v>13</v>
      </c>
      <c r="D36" s="751">
        <v>11500</v>
      </c>
      <c r="E36" s="631" t="s">
        <v>251</v>
      </c>
      <c r="F36" s="658">
        <v>42040</v>
      </c>
      <c r="G36" s="752" t="s">
        <v>266</v>
      </c>
      <c r="H36" s="753" t="s">
        <v>252</v>
      </c>
      <c r="I36" s="1448">
        <f>+IF($C36="MACHO",1,0)</f>
        <v>0</v>
      </c>
      <c r="J36" s="1448">
        <v>1</v>
      </c>
      <c r="K36" s="633">
        <f>+IF($C36="-",1,0)</f>
        <v>0</v>
      </c>
    </row>
    <row r="37" spans="1:11" ht="14.25" thickBot="1" x14ac:dyDescent="0.3">
      <c r="A37" s="1453" t="s">
        <v>223</v>
      </c>
      <c r="B37" s="640" t="s">
        <v>514</v>
      </c>
      <c r="C37" s="1064" t="s">
        <v>6</v>
      </c>
      <c r="D37" s="1065">
        <v>11500</v>
      </c>
      <c r="E37" s="725" t="s">
        <v>251</v>
      </c>
      <c r="F37" s="1066">
        <v>42040</v>
      </c>
      <c r="G37" s="1067" t="s">
        <v>267</v>
      </c>
      <c r="H37" s="1068" t="s">
        <v>252</v>
      </c>
      <c r="I37" s="1453">
        <f>+IF($C37="MACHO",1,0)</f>
        <v>1</v>
      </c>
      <c r="J37" s="1453">
        <f>+IF($C37="HEMBRA",1,0)</f>
        <v>0</v>
      </c>
      <c r="K37" s="649">
        <f>+IF($C37="-",1,0)</f>
        <v>0</v>
      </c>
    </row>
    <row r="38" spans="1:11" ht="14.25" thickBot="1" x14ac:dyDescent="0.3">
      <c r="A38" s="1448" t="s">
        <v>228</v>
      </c>
      <c r="B38" s="745" t="s">
        <v>689</v>
      </c>
      <c r="C38" s="657" t="s">
        <v>13</v>
      </c>
      <c r="D38" s="756">
        <v>9500</v>
      </c>
      <c r="E38" s="628" t="s">
        <v>251</v>
      </c>
      <c r="F38" s="629">
        <v>42040</v>
      </c>
      <c r="G38" s="758" t="s">
        <v>272</v>
      </c>
      <c r="H38" s="753" t="s">
        <v>252</v>
      </c>
      <c r="I38" s="1448">
        <f>+IF($C38="MACHO",1,0)</f>
        <v>0</v>
      </c>
      <c r="J38" s="1448">
        <f>+IF($C38="HEMBRA",1,0)</f>
        <v>1</v>
      </c>
      <c r="K38" s="633">
        <f>+IF($C38="-",1,0)</f>
        <v>0</v>
      </c>
    </row>
    <row r="39" spans="1:11" ht="18.75" thickBot="1" x14ac:dyDescent="0.45">
      <c r="A39" s="762"/>
      <c r="B39" s="762"/>
      <c r="C39" s="763"/>
      <c r="D39" s="764">
        <v>9500</v>
      </c>
      <c r="E39" s="643"/>
      <c r="F39" s="762"/>
      <c r="G39" s="765"/>
      <c r="H39" s="807"/>
      <c r="I39" s="754"/>
      <c r="J39" s="754"/>
      <c r="K39" s="754"/>
    </row>
    <row r="40" spans="1:11" ht="18.75" thickBot="1" x14ac:dyDescent="0.45">
      <c r="A40" s="1448" t="s">
        <v>452</v>
      </c>
      <c r="B40" s="745" t="s">
        <v>547</v>
      </c>
      <c r="C40" s="628" t="s">
        <v>13</v>
      </c>
      <c r="D40" s="759">
        <v>9000</v>
      </c>
      <c r="E40" s="628" t="s">
        <v>457</v>
      </c>
      <c r="F40" s="629">
        <v>42231</v>
      </c>
      <c r="G40" s="696" t="s">
        <v>731</v>
      </c>
      <c r="H40" s="761"/>
      <c r="I40" s="1448">
        <f t="shared" ref="I40:I47" si="6">+IF($C40="MACHO",1,0)</f>
        <v>0</v>
      </c>
      <c r="J40" s="1448">
        <f t="shared" ref="J40:J47" si="7">+IF($C40="HEMBRA",1,0)</f>
        <v>1</v>
      </c>
      <c r="K40" s="633">
        <f t="shared" ref="K40:K47" si="8">+IF($C40="-",1,0)</f>
        <v>0</v>
      </c>
    </row>
    <row r="41" spans="1:11" ht="18.75" thickBot="1" x14ac:dyDescent="0.45">
      <c r="A41" s="608" t="s">
        <v>566</v>
      </c>
      <c r="B41" s="745" t="s">
        <v>699</v>
      </c>
      <c r="C41" s="628" t="s">
        <v>13</v>
      </c>
      <c r="D41" s="790">
        <v>7000</v>
      </c>
      <c r="E41" s="631" t="s">
        <v>115</v>
      </c>
      <c r="F41" s="658">
        <v>42435</v>
      </c>
      <c r="G41" s="696" t="s">
        <v>729</v>
      </c>
      <c r="H41" s="1313"/>
      <c r="I41" s="632">
        <f t="shared" si="6"/>
        <v>0</v>
      </c>
      <c r="J41" s="1448">
        <f t="shared" si="7"/>
        <v>1</v>
      </c>
      <c r="K41" s="633">
        <f t="shared" si="8"/>
        <v>0</v>
      </c>
    </row>
    <row r="42" spans="1:11" ht="18.75" thickBot="1" x14ac:dyDescent="0.45">
      <c r="A42" s="422" t="s">
        <v>594</v>
      </c>
      <c r="B42" s="659" t="s">
        <v>726</v>
      </c>
      <c r="C42" s="767" t="s">
        <v>13</v>
      </c>
      <c r="D42" s="839">
        <v>5000</v>
      </c>
      <c r="E42" s="769" t="s">
        <v>115</v>
      </c>
      <c r="F42" s="921">
        <v>42470</v>
      </c>
      <c r="G42" s="701" t="s">
        <v>732</v>
      </c>
      <c r="H42" s="761"/>
      <c r="I42" s="1448">
        <f t="shared" si="6"/>
        <v>0</v>
      </c>
      <c r="J42" s="1448">
        <f t="shared" si="7"/>
        <v>1</v>
      </c>
      <c r="K42" s="633">
        <f t="shared" si="8"/>
        <v>0</v>
      </c>
    </row>
    <row r="43" spans="1:11" ht="18.75" thickBot="1" x14ac:dyDescent="0.45">
      <c r="A43" s="1453" t="s">
        <v>595</v>
      </c>
      <c r="B43" s="653" t="s">
        <v>727</v>
      </c>
      <c r="C43" s="1197" t="s">
        <v>13</v>
      </c>
      <c r="D43" s="1198">
        <v>6000</v>
      </c>
      <c r="E43" s="725" t="s">
        <v>115</v>
      </c>
      <c r="F43" s="1066">
        <v>42470</v>
      </c>
      <c r="G43" s="1099" t="s">
        <v>733</v>
      </c>
      <c r="H43" s="1314"/>
      <c r="I43" s="649">
        <f t="shared" si="6"/>
        <v>0</v>
      </c>
      <c r="J43" s="1453">
        <f t="shared" si="7"/>
        <v>1</v>
      </c>
      <c r="K43" s="649">
        <f t="shared" si="8"/>
        <v>0</v>
      </c>
    </row>
    <row r="44" spans="1:11" ht="18.75" thickBot="1" x14ac:dyDescent="0.45">
      <c r="A44" s="608" t="s">
        <v>596</v>
      </c>
      <c r="B44" s="843" t="s">
        <v>728</v>
      </c>
      <c r="C44" s="631" t="s">
        <v>13</v>
      </c>
      <c r="D44" s="910">
        <v>6000</v>
      </c>
      <c r="E44" s="631" t="s">
        <v>115</v>
      </c>
      <c r="F44" s="658">
        <v>42470</v>
      </c>
      <c r="G44" s="696" t="s">
        <v>734</v>
      </c>
      <c r="H44" s="761"/>
      <c r="I44" s="633">
        <f t="shared" si="6"/>
        <v>0</v>
      </c>
      <c r="J44" s="1448">
        <f t="shared" si="7"/>
        <v>1</v>
      </c>
      <c r="K44" s="633">
        <f t="shared" si="8"/>
        <v>0</v>
      </c>
    </row>
    <row r="45" spans="1:11" ht="18.75" thickBot="1" x14ac:dyDescent="0.45">
      <c r="A45" s="422" t="s">
        <v>604</v>
      </c>
      <c r="B45" s="659" t="s">
        <v>676</v>
      </c>
      <c r="C45" s="769" t="s">
        <v>13</v>
      </c>
      <c r="D45" s="1199">
        <v>5000</v>
      </c>
      <c r="E45" s="769" t="s">
        <v>115</v>
      </c>
      <c r="F45" s="921">
        <v>42470</v>
      </c>
      <c r="G45" s="701" t="s">
        <v>735</v>
      </c>
      <c r="H45" s="1315"/>
      <c r="I45" s="686">
        <f t="shared" si="6"/>
        <v>0</v>
      </c>
      <c r="J45" s="686">
        <f t="shared" si="7"/>
        <v>1</v>
      </c>
      <c r="K45" s="686">
        <f t="shared" si="8"/>
        <v>0</v>
      </c>
    </row>
    <row r="46" spans="1:11" ht="13.5" thickBot="1" x14ac:dyDescent="0.25">
      <c r="A46" s="633" t="s">
        <v>774</v>
      </c>
      <c r="B46" s="492" t="s">
        <v>1180</v>
      </c>
      <c r="C46" s="649" t="s">
        <v>6</v>
      </c>
      <c r="D46" s="1171">
        <v>7000</v>
      </c>
      <c r="E46" s="1172" t="s">
        <v>115</v>
      </c>
      <c r="F46" s="644">
        <v>42745</v>
      </c>
      <c r="G46" s="1454" t="s">
        <v>870</v>
      </c>
      <c r="H46" s="807" t="s">
        <v>777</v>
      </c>
      <c r="I46" s="785">
        <f t="shared" si="6"/>
        <v>1</v>
      </c>
      <c r="J46" s="785">
        <f t="shared" si="7"/>
        <v>0</v>
      </c>
      <c r="K46" s="785">
        <f t="shared" si="8"/>
        <v>0</v>
      </c>
    </row>
    <row r="47" spans="1:11" ht="13.5" thickBot="1" x14ac:dyDescent="0.25">
      <c r="A47" s="633" t="s">
        <v>778</v>
      </c>
      <c r="B47" s="492" t="s">
        <v>1181</v>
      </c>
      <c r="C47" s="633" t="s">
        <v>6</v>
      </c>
      <c r="D47" s="1219">
        <v>5000</v>
      </c>
      <c r="E47" s="1218" t="s">
        <v>115</v>
      </c>
      <c r="F47" s="644">
        <v>42750</v>
      </c>
      <c r="G47" s="1454" t="s">
        <v>880</v>
      </c>
      <c r="H47" s="807" t="s">
        <v>795</v>
      </c>
      <c r="I47" s="785">
        <f t="shared" si="6"/>
        <v>1</v>
      </c>
      <c r="J47" s="785">
        <f t="shared" si="7"/>
        <v>0</v>
      </c>
      <c r="K47" s="785">
        <f t="shared" si="8"/>
        <v>0</v>
      </c>
    </row>
    <row r="49" spans="1:11" ht="18.75" thickBot="1" x14ac:dyDescent="0.45">
      <c r="A49" s="762"/>
      <c r="B49" s="762"/>
      <c r="C49" s="763"/>
      <c r="D49" s="764"/>
      <c r="E49" s="643"/>
      <c r="F49" s="762"/>
      <c r="G49" s="765"/>
      <c r="H49" s="807"/>
      <c r="I49" s="754"/>
      <c r="J49" s="754"/>
      <c r="K49" s="754"/>
    </row>
    <row r="50" spans="1:11" ht="13.5" thickBot="1" x14ac:dyDescent="0.25">
      <c r="A50" s="649" t="s">
        <v>974</v>
      </c>
      <c r="B50" s="7" t="s">
        <v>1179</v>
      </c>
      <c r="C50" s="673" t="s">
        <v>13</v>
      </c>
      <c r="D50" s="636">
        <v>2500</v>
      </c>
      <c r="E50" s="631" t="s">
        <v>457</v>
      </c>
      <c r="F50" s="644">
        <v>42786</v>
      </c>
      <c r="G50" s="1106" t="s">
        <v>978</v>
      </c>
      <c r="H50" s="807" t="s">
        <v>988</v>
      </c>
      <c r="I50" s="785">
        <f>+IF($C50="MACHO",1,0)</f>
        <v>0</v>
      </c>
      <c r="J50" s="785">
        <f>+IF($C50="HEMBRA",1,0)</f>
        <v>1</v>
      </c>
      <c r="K50" s="785">
        <f>+IF($C50="-",1,0)</f>
        <v>0</v>
      </c>
    </row>
    <row r="51" spans="1:11" ht="13.5" thickBot="1" x14ac:dyDescent="0.25">
      <c r="A51" s="649" t="s">
        <v>975</v>
      </c>
      <c r="B51" s="492" t="s">
        <v>1179</v>
      </c>
      <c r="C51" s="682" t="s">
        <v>13</v>
      </c>
      <c r="D51" s="764">
        <v>3000</v>
      </c>
      <c r="E51" s="631" t="s">
        <v>457</v>
      </c>
      <c r="F51" s="644">
        <v>42786</v>
      </c>
      <c r="G51" s="1105" t="s">
        <v>987</v>
      </c>
      <c r="H51" s="807" t="s">
        <v>988</v>
      </c>
      <c r="I51" s="785">
        <f>+IF($C51="MACHO",1,0)</f>
        <v>0</v>
      </c>
      <c r="J51" s="785">
        <f>+IF($C51="HEMBRA",1,0)</f>
        <v>1</v>
      </c>
      <c r="K51" s="785">
        <f>+IF($C51="-",1,0)</f>
        <v>0</v>
      </c>
    </row>
    <row r="52" spans="1:11" ht="13.5" thickBot="1" x14ac:dyDescent="0.25">
      <c r="A52" s="633" t="s">
        <v>1072</v>
      </c>
      <c r="B52" s="7" t="s">
        <v>1155</v>
      </c>
      <c r="C52" s="673" t="s">
        <v>13</v>
      </c>
      <c r="D52" s="1373">
        <v>2500</v>
      </c>
      <c r="E52" s="631" t="s">
        <v>457</v>
      </c>
      <c r="F52" s="629">
        <v>42807</v>
      </c>
      <c r="G52" s="1188"/>
      <c r="H52" s="807" t="s">
        <v>999</v>
      </c>
      <c r="I52" s="803">
        <f>+IF($C52="MACHO",1,0)</f>
        <v>0</v>
      </c>
      <c r="J52" s="803">
        <f>+IF($C52="HEMBRA",1,0)</f>
        <v>1</v>
      </c>
      <c r="K52" s="803">
        <f>+IF($C52="-",1,0)</f>
        <v>0</v>
      </c>
    </row>
    <row r="53" spans="1:11" ht="15.75" thickBot="1" x14ac:dyDescent="0.25">
      <c r="A53" s="633" t="s">
        <v>1051</v>
      </c>
      <c r="B53" s="1270" t="s">
        <v>1178</v>
      </c>
      <c r="C53" s="633" t="s">
        <v>9</v>
      </c>
      <c r="D53" s="698">
        <v>3000</v>
      </c>
      <c r="E53" s="631" t="s">
        <v>32</v>
      </c>
      <c r="F53" s="629">
        <v>42887</v>
      </c>
      <c r="G53" s="1184"/>
      <c r="H53" s="1342" t="s">
        <v>1064</v>
      </c>
      <c r="I53" s="785">
        <f>+IF($C53="MACHO",1,0)</f>
        <v>0</v>
      </c>
      <c r="J53" s="785">
        <f>+IF($C53="HEMBRA",1,0)</f>
        <v>0</v>
      </c>
      <c r="K53" s="785">
        <f>+IF($C53="-",1,0)</f>
        <v>1</v>
      </c>
    </row>
    <row r="54" spans="1:11" ht="18" x14ac:dyDescent="0.4">
      <c r="A54" s="762"/>
      <c r="B54" s="762"/>
      <c r="C54" s="763"/>
      <c r="D54" s="764"/>
      <c r="E54" s="643"/>
      <c r="F54" s="762"/>
      <c r="G54" s="765"/>
      <c r="H54" s="807"/>
      <c r="I54" s="754"/>
      <c r="J54" s="754"/>
      <c r="K54" s="754"/>
    </row>
    <row r="55" spans="1:11" ht="18" x14ac:dyDescent="0.4">
      <c r="A55" s="762"/>
      <c r="B55" s="762"/>
      <c r="C55" s="763"/>
      <c r="D55" s="764"/>
      <c r="E55" s="643"/>
      <c r="F55" s="762"/>
      <c r="G55" s="765"/>
      <c r="H55" s="807"/>
      <c r="I55" s="754"/>
      <c r="J55" s="754"/>
      <c r="K55" s="754"/>
    </row>
    <row r="56" spans="1:11" ht="18.75" thickBot="1" x14ac:dyDescent="0.45">
      <c r="A56" s="718"/>
      <c r="B56" s="659"/>
      <c r="C56" s="682"/>
      <c r="D56" s="1267"/>
      <c r="E56" s="1268"/>
      <c r="F56" s="1269"/>
      <c r="G56" s="1249"/>
      <c r="H56" s="1315"/>
      <c r="I56" s="803"/>
      <c r="J56" s="803"/>
      <c r="K56" s="803"/>
    </row>
    <row r="57" spans="1:11" ht="18.75" thickBot="1" x14ac:dyDescent="0.45">
      <c r="A57" s="633"/>
      <c r="B57" s="633" t="s">
        <v>156</v>
      </c>
      <c r="C57" s="774"/>
      <c r="D57" s="650"/>
      <c r="E57" s="706"/>
      <c r="F57" s="757"/>
      <c r="G57" s="919"/>
      <c r="H57" s="663"/>
      <c r="I57" s="1448">
        <f>+SUM(I35:I47)</f>
        <v>3</v>
      </c>
      <c r="J57" s="1448">
        <f>+SUM(J35:J47)</f>
        <v>9</v>
      </c>
      <c r="K57" s="1448">
        <f>+SUM(K35:K56)</f>
        <v>1</v>
      </c>
    </row>
    <row r="58" spans="1:11" ht="18.75" thickBot="1" x14ac:dyDescent="0.45">
      <c r="A58" s="633"/>
      <c r="B58" s="665"/>
      <c r="C58" s="763"/>
      <c r="D58" s="650"/>
      <c r="E58" s="643"/>
      <c r="F58" s="686"/>
      <c r="G58" s="765"/>
      <c r="H58" s="807"/>
      <c r="I58" s="1453"/>
      <c r="J58" s="647"/>
      <c r="K58" s="647"/>
    </row>
    <row r="59" spans="1:11" ht="13.5" thickBot="1" x14ac:dyDescent="0.25">
      <c r="A59" s="775"/>
      <c r="B59" s="1859" t="s">
        <v>1096</v>
      </c>
      <c r="C59" s="1860"/>
      <c r="D59" s="1860"/>
      <c r="E59" s="1860"/>
      <c r="F59" s="1860"/>
      <c r="G59" s="1860"/>
      <c r="H59" s="1861"/>
      <c r="I59" s="1448"/>
      <c r="J59" s="1448"/>
      <c r="K59" s="632"/>
    </row>
    <row r="60" spans="1:11" ht="13.5" thickBot="1" x14ac:dyDescent="0.25">
      <c r="A60" s="718"/>
      <c r="B60" s="1862"/>
      <c r="C60" s="1863"/>
      <c r="D60" s="1863"/>
      <c r="E60" s="1863"/>
      <c r="F60" s="1863"/>
      <c r="G60" s="1863"/>
      <c r="H60" s="1864"/>
      <c r="I60" s="1448"/>
      <c r="J60" s="632"/>
      <c r="K60" s="632"/>
    </row>
    <row r="61" spans="1:11" ht="13.5" thickBot="1" x14ac:dyDescent="0.25">
      <c r="A61" s="718"/>
      <c r="B61" s="1865"/>
      <c r="C61" s="1866"/>
      <c r="D61" s="1866"/>
      <c r="E61" s="1866"/>
      <c r="F61" s="1866"/>
      <c r="G61" s="1866"/>
      <c r="H61" s="1867"/>
      <c r="I61" s="1448"/>
      <c r="J61" s="633"/>
      <c r="K61" s="633"/>
    </row>
    <row r="62" spans="1:11" ht="18.75" thickBot="1" x14ac:dyDescent="0.45">
      <c r="A62" s="776"/>
      <c r="B62" s="745" t="s">
        <v>158</v>
      </c>
      <c r="C62" s="1274"/>
      <c r="D62" s="1275"/>
      <c r="E62" s="1276"/>
      <c r="F62" s="1277"/>
      <c r="G62" s="1278"/>
      <c r="H62" s="1318"/>
      <c r="I62" s="780"/>
      <c r="J62" s="780"/>
      <c r="K62" s="780"/>
    </row>
  </sheetData>
  <mergeCells count="2">
    <mergeCell ref="C1:D1"/>
    <mergeCell ref="B59:H61"/>
  </mergeCells>
  <hyperlinks>
    <hyperlink ref="G36" r:id="rId1" tooltip="Butterfree" display="http://es.pokemon.wikia.com/wiki/Butterfree"/>
    <hyperlink ref="G37" r:id="rId2" tooltip="Weedle" display="http://es.pokemon.wikia.com/wiki/Weedle"/>
    <hyperlink ref="G38" r:id="rId3" tooltip="Pidgeot" display="http://es.pokemon.wikia.com/wiki/Pidgeot"/>
    <hyperlink ref="G28" r:id="rId4" display="http://en.wikipedia.org/wiki/Charles_Bateman_(actor)"/>
    <hyperlink ref="G50" r:id="rId5" tooltip="Henna" display="https://www.todopapas.com/nombres/nombres-de-nina/henna"/>
    <hyperlink ref="G51" r:id="rId6" tooltip="Ulrik" display="https://www.todopapas.com/nombres/nombres-de-nino/ulrik"/>
    <hyperlink ref="B15" r:id="rId7"/>
    <hyperlink ref="B28" r:id="rId8"/>
    <hyperlink ref="B20" r:id="rId9"/>
    <hyperlink ref="B22" r:id="rId10"/>
    <hyperlink ref="B19" r:id="rId11"/>
    <hyperlink ref="B32" r:id="rId12"/>
    <hyperlink ref="B16" r:id="rId13"/>
    <hyperlink ref="B11" r:id="rId14"/>
    <hyperlink ref="B4" r:id="rId15"/>
    <hyperlink ref="B8" r:id="rId16"/>
    <hyperlink ref="B17" r:id="rId17"/>
    <hyperlink ref="B6" r:id="rId18"/>
    <hyperlink ref="B10" r:id="rId19"/>
    <hyperlink ref="B5" r:id="rId20"/>
    <hyperlink ref="B9" r:id="rId21"/>
    <hyperlink ref="B12" r:id="rId22"/>
    <hyperlink ref="B13" r:id="rId23"/>
  </hyperlinks>
  <pageMargins left="0.7" right="0.7" top="0.75" bottom="0.75" header="0.3" footer="0.3"/>
  <pageSetup orientation="portrait" verticalDpi="0" r:id="rId2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I24" sqref="I24"/>
    </sheetView>
  </sheetViews>
  <sheetFormatPr defaultRowHeight="12.75" x14ac:dyDescent="0.2"/>
  <sheetData>
    <row r="1" spans="1:1" ht="13.5" thickBot="1" x14ac:dyDescent="0.25">
      <c r="A1" s="633" t="s">
        <v>0</v>
      </c>
    </row>
    <row r="2" spans="1:1" ht="13.5" thickBot="1" x14ac:dyDescent="0.25">
      <c r="A2" s="1487">
        <v>1041</v>
      </c>
    </row>
    <row r="3" spans="1:1" ht="13.5" thickBot="1" x14ac:dyDescent="0.25">
      <c r="A3" s="1496">
        <v>1073</v>
      </c>
    </row>
    <row r="5" spans="1:1" ht="13.5" thickBot="1" x14ac:dyDescent="0.25"/>
    <row r="6" spans="1:1" ht="13.5" thickBot="1" x14ac:dyDescent="0.25">
      <c r="A6" s="1496">
        <v>1135</v>
      </c>
    </row>
    <row r="7" spans="1:1" ht="13.5" thickBot="1" x14ac:dyDescent="0.25">
      <c r="A7" s="1487">
        <v>1150</v>
      </c>
    </row>
    <row r="8" spans="1:1" ht="13.5" thickBot="1" x14ac:dyDescent="0.25">
      <c r="A8" s="1489">
        <v>1171</v>
      </c>
    </row>
    <row r="9" spans="1:1" ht="13.5" thickBot="1" x14ac:dyDescent="0.25">
      <c r="A9" s="406">
        <v>1172</v>
      </c>
    </row>
    <row r="10" spans="1:1" ht="13.5" thickBot="1" x14ac:dyDescent="0.25">
      <c r="A10" s="1141">
        <v>1173</v>
      </c>
    </row>
    <row r="11" spans="1:1" ht="13.5" thickBot="1" x14ac:dyDescent="0.25"/>
    <row r="12" spans="1:1" ht="13.5" thickBot="1" x14ac:dyDescent="0.25">
      <c r="A12" s="1141">
        <v>1187</v>
      </c>
    </row>
    <row r="13" spans="1:1" ht="13.5" thickBot="1" x14ac:dyDescent="0.25"/>
    <row r="14" spans="1:1" ht="13.5" thickBot="1" x14ac:dyDescent="0.25">
      <c r="A14" s="1141">
        <v>1208</v>
      </c>
    </row>
    <row r="15" spans="1:1" ht="13.5" thickBot="1" x14ac:dyDescent="0.25">
      <c r="A15" s="1495">
        <v>1211</v>
      </c>
    </row>
    <row r="17" spans="1:1" ht="13.5" thickBot="1" x14ac:dyDescent="0.25"/>
    <row r="18" spans="1:1" ht="13.5" thickBot="1" x14ac:dyDescent="0.25">
      <c r="A18" s="1141">
        <v>1229</v>
      </c>
    </row>
    <row r="19" spans="1:1" ht="13.5" thickBot="1" x14ac:dyDescent="0.25">
      <c r="A19" s="1141">
        <v>1249</v>
      </c>
    </row>
    <row r="20" spans="1:1" ht="13.5" thickBot="1" x14ac:dyDescent="0.25">
      <c r="A20" s="1141">
        <v>1252</v>
      </c>
    </row>
    <row r="21" spans="1:1" ht="13.5" thickBot="1" x14ac:dyDescent="0.25">
      <c r="A21" s="1141">
        <v>1253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K461"/>
  <sheetViews>
    <sheetView topLeftCell="A391" workbookViewId="0">
      <selection activeCell="E402" sqref="E402"/>
    </sheetView>
  </sheetViews>
  <sheetFormatPr defaultColWidth="9.140625" defaultRowHeight="12.75" x14ac:dyDescent="0.2"/>
  <cols>
    <col min="2" max="2" width="36.7109375" customWidth="1"/>
    <col min="6" max="6" width="16.85546875" customWidth="1"/>
    <col min="7" max="7" width="18.5703125" customWidth="1"/>
    <col min="8" max="8" width="15.5703125" customWidth="1"/>
    <col min="13" max="13" width="11" bestFit="1" customWidth="1"/>
    <col min="14" max="17" width="10.140625" bestFit="1" customWidth="1"/>
  </cols>
  <sheetData>
    <row r="1" spans="1:14" ht="13.5" thickBot="1" x14ac:dyDescent="0.25">
      <c r="B1" s="121"/>
      <c r="C1" s="47"/>
      <c r="E1" s="47"/>
      <c r="G1" s="47"/>
      <c r="M1" s="111">
        <v>2804150019</v>
      </c>
    </row>
    <row r="2" spans="1:14" ht="18.75" thickBot="1" x14ac:dyDescent="0.45">
      <c r="A2" s="72" t="s">
        <v>111</v>
      </c>
      <c r="B2" s="122" t="s">
        <v>107</v>
      </c>
      <c r="C2" s="124" t="s">
        <v>206</v>
      </c>
      <c r="D2" s="100">
        <v>2000</v>
      </c>
      <c r="E2" s="74" t="s">
        <v>115</v>
      </c>
      <c r="F2" s="76">
        <v>41931</v>
      </c>
      <c r="G2" s="101" t="s">
        <v>152</v>
      </c>
      <c r="H2" s="102" t="s">
        <v>119</v>
      </c>
      <c r="I2" s="87">
        <f>+IF($C2="MACHO",1,0)</f>
        <v>0</v>
      </c>
      <c r="J2" s="87">
        <v>1</v>
      </c>
      <c r="K2" s="84">
        <f>+IF($C2="-",1,0)</f>
        <v>0</v>
      </c>
      <c r="L2" s="110" t="s">
        <v>348</v>
      </c>
      <c r="M2" s="109"/>
      <c r="N2" s="108">
        <v>42110</v>
      </c>
    </row>
    <row r="3" spans="1:14" ht="13.5" thickBot="1" x14ac:dyDescent="0.25">
      <c r="B3" s="123"/>
      <c r="C3" s="48"/>
      <c r="E3" s="48"/>
      <c r="G3" s="48"/>
      <c r="M3" s="48"/>
    </row>
    <row r="4" spans="1:14" ht="14.25" thickBot="1" x14ac:dyDescent="0.3">
      <c r="A4" s="72" t="s">
        <v>226</v>
      </c>
      <c r="B4" s="117" t="s">
        <v>254</v>
      </c>
      <c r="C4" s="74" t="s">
        <v>9</v>
      </c>
      <c r="D4" s="118">
        <v>800</v>
      </c>
      <c r="E4" s="74" t="s">
        <v>251</v>
      </c>
      <c r="F4" s="76">
        <v>42040</v>
      </c>
      <c r="G4" s="114" t="s">
        <v>270</v>
      </c>
      <c r="H4" s="106" t="s">
        <v>252</v>
      </c>
      <c r="I4" s="87">
        <f>+IF($C4="MACHO",1,0)</f>
        <v>0</v>
      </c>
      <c r="J4" s="87">
        <f>+IF($C4="HEMBRA",1,0)</f>
        <v>0</v>
      </c>
      <c r="K4" s="84">
        <f>+IF($C4="-",1,0)</f>
        <v>1</v>
      </c>
      <c r="L4" s="87" t="s">
        <v>298</v>
      </c>
      <c r="M4" s="7" t="s">
        <v>350</v>
      </c>
      <c r="N4" s="107"/>
    </row>
    <row r="5" spans="1:14" ht="13.5" thickBot="1" x14ac:dyDescent="0.25">
      <c r="B5" s="123"/>
      <c r="C5" s="48"/>
      <c r="E5" s="48"/>
      <c r="G5" s="48"/>
      <c r="M5" s="48"/>
    </row>
    <row r="6" spans="1:14" ht="18.75" thickBot="1" x14ac:dyDescent="0.45">
      <c r="A6" s="72" t="s">
        <v>174</v>
      </c>
      <c r="B6" s="117" t="s">
        <v>161</v>
      </c>
      <c r="C6" s="74" t="s">
        <v>9</v>
      </c>
      <c r="D6" s="100">
        <v>1100</v>
      </c>
      <c r="E6" s="74" t="s">
        <v>43</v>
      </c>
      <c r="F6" s="76">
        <v>41652</v>
      </c>
      <c r="G6" s="101" t="s">
        <v>208</v>
      </c>
      <c r="H6" s="102" t="s">
        <v>179</v>
      </c>
      <c r="I6" s="87">
        <f>+IF($C6="MACHO",1,0)</f>
        <v>0</v>
      </c>
      <c r="J6" s="87">
        <f>+IF($C6="HEMBRA",1,0)</f>
        <v>0</v>
      </c>
      <c r="K6" s="84">
        <f>+IF($C6="-",1,0)</f>
        <v>1</v>
      </c>
      <c r="L6" s="29" t="s">
        <v>349</v>
      </c>
      <c r="M6" s="46"/>
    </row>
    <row r="7" spans="1:14" ht="18.75" thickBot="1" x14ac:dyDescent="0.45">
      <c r="A7" s="72" t="s">
        <v>169</v>
      </c>
      <c r="B7" s="117" t="s">
        <v>161</v>
      </c>
      <c r="C7" s="74" t="s">
        <v>9</v>
      </c>
      <c r="D7" s="100">
        <v>1100</v>
      </c>
      <c r="E7" s="74" t="s">
        <v>43</v>
      </c>
      <c r="F7" s="76">
        <v>41652</v>
      </c>
      <c r="G7" s="101" t="s">
        <v>207</v>
      </c>
      <c r="H7" s="102" t="s">
        <v>179</v>
      </c>
      <c r="I7" s="87">
        <f>+IF($C7="MACHO",1,0)</f>
        <v>0</v>
      </c>
      <c r="J7" s="87">
        <f>+IF($C7="HEMBRA",1,0)</f>
        <v>0</v>
      </c>
      <c r="K7" s="84">
        <f>+IF($C7="-",1,0)</f>
        <v>1</v>
      </c>
      <c r="L7" s="29" t="s">
        <v>349</v>
      </c>
      <c r="M7" s="46"/>
    </row>
    <row r="8" spans="1:14" ht="13.5" thickBot="1" x14ac:dyDescent="0.25">
      <c r="B8" s="123"/>
      <c r="C8" s="48"/>
      <c r="E8" s="48"/>
      <c r="G8" s="48"/>
      <c r="M8" s="48"/>
    </row>
    <row r="9" spans="1:14" ht="14.25" thickBot="1" x14ac:dyDescent="0.3">
      <c r="A9" s="71" t="s">
        <v>230</v>
      </c>
      <c r="B9" s="105" t="s">
        <v>254</v>
      </c>
      <c r="C9" s="74" t="s">
        <v>9</v>
      </c>
      <c r="D9" s="118">
        <v>800</v>
      </c>
      <c r="E9" s="74" t="s">
        <v>251</v>
      </c>
      <c r="F9" s="76">
        <v>42040</v>
      </c>
      <c r="G9" s="114" t="s">
        <v>274</v>
      </c>
      <c r="H9" s="106" t="s">
        <v>252</v>
      </c>
      <c r="I9" s="87">
        <f>+IF($C9="MACHO",1,0)</f>
        <v>0</v>
      </c>
      <c r="J9" s="87">
        <f>+IF($C9="HEMBRA",1,0)</f>
        <v>0</v>
      </c>
      <c r="K9" s="84">
        <f>+IF($C9="-",1,0)</f>
        <v>1</v>
      </c>
      <c r="L9" s="98" t="s">
        <v>299</v>
      </c>
      <c r="M9" s="112" t="s">
        <v>350</v>
      </c>
      <c r="N9" s="107"/>
    </row>
    <row r="10" spans="1:14" ht="14.25" thickBot="1" x14ac:dyDescent="0.3">
      <c r="A10" s="71" t="s">
        <v>229</v>
      </c>
      <c r="B10" s="105" t="s">
        <v>254</v>
      </c>
      <c r="C10" s="74" t="s">
        <v>9</v>
      </c>
      <c r="D10" s="118">
        <v>800</v>
      </c>
      <c r="E10" s="74" t="s">
        <v>251</v>
      </c>
      <c r="F10" s="76">
        <v>42040</v>
      </c>
      <c r="G10" s="114" t="s">
        <v>273</v>
      </c>
      <c r="H10" s="106" t="s">
        <v>252</v>
      </c>
      <c r="I10" s="87">
        <f>+IF($C10="MACHO",1,0)</f>
        <v>0</v>
      </c>
      <c r="J10" s="87">
        <f>+IF($C10="HEMBRA",1,0)</f>
        <v>0</v>
      </c>
      <c r="K10" s="84">
        <f>+IF($C10="-",1,0)</f>
        <v>1</v>
      </c>
      <c r="L10" s="98" t="s">
        <v>299</v>
      </c>
      <c r="M10" s="113" t="s">
        <v>356</v>
      </c>
      <c r="N10" s="107"/>
    </row>
    <row r="11" spans="1:14" ht="13.5" thickBot="1" x14ac:dyDescent="0.25">
      <c r="C11" s="48"/>
      <c r="E11" s="48"/>
      <c r="G11" s="48"/>
    </row>
    <row r="12" spans="1:14" ht="18.75" thickBot="1" x14ac:dyDescent="0.45">
      <c r="A12" s="71" t="s">
        <v>325</v>
      </c>
      <c r="B12" s="105" t="s">
        <v>255</v>
      </c>
      <c r="C12" s="74" t="s">
        <v>9</v>
      </c>
      <c r="D12" s="73" t="s">
        <v>9</v>
      </c>
      <c r="E12" s="74" t="s">
        <v>43</v>
      </c>
      <c r="F12" s="76">
        <v>42079</v>
      </c>
      <c r="G12" s="99"/>
      <c r="H12" s="116" t="s">
        <v>304</v>
      </c>
      <c r="I12" s="87">
        <f>+IF($C12="MACHO",1,0)</f>
        <v>0</v>
      </c>
      <c r="J12" s="87">
        <f>+IF($C12="HEMBRA",1,0)</f>
        <v>0</v>
      </c>
      <c r="K12" s="84">
        <f>+IF($C12="-",1,0)</f>
        <v>1</v>
      </c>
      <c r="L12" s="119"/>
      <c r="M12" s="120" t="s">
        <v>385</v>
      </c>
    </row>
    <row r="13" spans="1:14" s="197" customFormat="1" ht="13.5" thickBot="1" x14ac:dyDescent="0.25"/>
    <row r="14" spans="1:14" ht="18.75" thickBot="1" x14ac:dyDescent="0.45">
      <c r="A14" s="198">
        <v>1209</v>
      </c>
      <c r="B14" s="132" t="s">
        <v>11</v>
      </c>
      <c r="C14" s="5" t="s">
        <v>6</v>
      </c>
      <c r="D14" s="148">
        <v>700</v>
      </c>
      <c r="E14" s="38" t="s">
        <v>9</v>
      </c>
      <c r="F14" s="44">
        <v>41954</v>
      </c>
      <c r="G14" s="138" t="s">
        <v>205</v>
      </c>
      <c r="H14" s="160"/>
      <c r="I14" s="93">
        <f t="shared" ref="I14:I20" si="0">+IF($C14="MACHO",1,0)</f>
        <v>1</v>
      </c>
      <c r="J14" s="86">
        <f t="shared" ref="J14:J20" si="1">+IF($C14="HEMBRA",1,0)</f>
        <v>0</v>
      </c>
      <c r="K14" s="96">
        <f t="shared" ref="K14:K20" si="2">+IF($C14="-",1,0)</f>
        <v>0</v>
      </c>
      <c r="L14" s="115" t="s">
        <v>357</v>
      </c>
      <c r="M14" s="88"/>
    </row>
    <row r="15" spans="1:14" ht="18.75" thickBot="1" x14ac:dyDescent="0.45">
      <c r="A15" s="199">
        <v>1138</v>
      </c>
      <c r="B15" s="139" t="s">
        <v>74</v>
      </c>
      <c r="C15" s="140" t="s">
        <v>13</v>
      </c>
      <c r="D15" s="141">
        <v>1600</v>
      </c>
      <c r="E15" s="142" t="s">
        <v>26</v>
      </c>
      <c r="F15" s="32">
        <v>41685</v>
      </c>
      <c r="G15" s="131" t="s">
        <v>167</v>
      </c>
      <c r="H15" s="127"/>
      <c r="I15" s="91">
        <f t="shared" si="0"/>
        <v>0</v>
      </c>
      <c r="J15" s="91">
        <f t="shared" si="1"/>
        <v>1</v>
      </c>
      <c r="K15" s="92">
        <f t="shared" si="2"/>
        <v>0</v>
      </c>
      <c r="L15" s="97"/>
    </row>
    <row r="16" spans="1:14" ht="14.25" thickBot="1" x14ac:dyDescent="0.3">
      <c r="A16" s="103" t="s">
        <v>225</v>
      </c>
      <c r="B16" s="181" t="s">
        <v>373</v>
      </c>
      <c r="C16" s="8" t="s">
        <v>9</v>
      </c>
      <c r="D16" s="182">
        <v>800</v>
      </c>
      <c r="E16" s="27" t="s">
        <v>251</v>
      </c>
      <c r="F16" s="179">
        <v>42040</v>
      </c>
      <c r="G16" s="177" t="s">
        <v>269</v>
      </c>
      <c r="H16" s="178" t="s">
        <v>252</v>
      </c>
      <c r="I16" s="87">
        <f t="shared" si="0"/>
        <v>0</v>
      </c>
      <c r="J16" s="87">
        <f t="shared" si="1"/>
        <v>0</v>
      </c>
      <c r="K16" s="84">
        <f t="shared" si="2"/>
        <v>1</v>
      </c>
      <c r="L16" s="84" t="s">
        <v>370</v>
      </c>
      <c r="M16" s="241" t="s">
        <v>402</v>
      </c>
    </row>
    <row r="17" spans="1:12" ht="18.75" thickBot="1" x14ac:dyDescent="0.45">
      <c r="A17" s="103" t="s">
        <v>177</v>
      </c>
      <c r="B17" s="170" t="s">
        <v>161</v>
      </c>
      <c r="C17" s="27" t="s">
        <v>9</v>
      </c>
      <c r="D17" s="9">
        <v>1200</v>
      </c>
      <c r="E17" s="8" t="s">
        <v>43</v>
      </c>
      <c r="F17" s="169">
        <v>41652</v>
      </c>
      <c r="G17" s="165" t="s">
        <v>209</v>
      </c>
      <c r="H17" s="166" t="s">
        <v>179</v>
      </c>
      <c r="I17" s="87">
        <f t="shared" si="0"/>
        <v>0</v>
      </c>
      <c r="J17" s="87">
        <f t="shared" si="1"/>
        <v>0</v>
      </c>
      <c r="K17" s="84">
        <f t="shared" si="2"/>
        <v>1</v>
      </c>
    </row>
    <row r="18" spans="1:12" ht="18.75" thickBot="1" x14ac:dyDescent="0.45">
      <c r="A18" s="103" t="s">
        <v>178</v>
      </c>
      <c r="B18" s="170" t="s">
        <v>161</v>
      </c>
      <c r="C18" s="27" t="s">
        <v>9</v>
      </c>
      <c r="D18" s="9">
        <v>1200</v>
      </c>
      <c r="E18" s="8" t="s">
        <v>43</v>
      </c>
      <c r="F18" s="169">
        <v>41652</v>
      </c>
      <c r="G18" s="165" t="s">
        <v>364</v>
      </c>
      <c r="H18" s="171" t="s">
        <v>179</v>
      </c>
      <c r="I18" s="87">
        <f t="shared" si="0"/>
        <v>0</v>
      </c>
      <c r="J18" s="87">
        <f t="shared" si="1"/>
        <v>0</v>
      </c>
      <c r="K18" s="84">
        <f t="shared" si="2"/>
        <v>1</v>
      </c>
    </row>
    <row r="19" spans="1:12" ht="18.75" thickBot="1" x14ac:dyDescent="0.45">
      <c r="A19" s="104" t="s">
        <v>170</v>
      </c>
      <c r="B19" s="163" t="s">
        <v>161</v>
      </c>
      <c r="C19" s="27" t="s">
        <v>9</v>
      </c>
      <c r="D19" s="9">
        <v>1200</v>
      </c>
      <c r="E19" s="8" t="s">
        <v>43</v>
      </c>
      <c r="F19" s="169">
        <v>41652</v>
      </c>
      <c r="G19" s="167" t="s">
        <v>361</v>
      </c>
      <c r="H19" s="168" t="s">
        <v>179</v>
      </c>
      <c r="I19" s="87">
        <f t="shared" si="0"/>
        <v>0</v>
      </c>
      <c r="J19" s="87">
        <f t="shared" si="1"/>
        <v>0</v>
      </c>
      <c r="K19" s="84">
        <f t="shared" si="2"/>
        <v>1</v>
      </c>
    </row>
    <row r="20" spans="1:12" ht="18.75" thickBot="1" x14ac:dyDescent="0.45">
      <c r="A20" s="104" t="s">
        <v>171</v>
      </c>
      <c r="B20" s="136" t="s">
        <v>161</v>
      </c>
      <c r="C20" s="27" t="s">
        <v>9</v>
      </c>
      <c r="D20" s="9">
        <v>1200</v>
      </c>
      <c r="E20" s="8" t="s">
        <v>43</v>
      </c>
      <c r="F20" s="169">
        <v>41652</v>
      </c>
      <c r="G20" s="165" t="s">
        <v>362</v>
      </c>
      <c r="H20" s="168" t="s">
        <v>179</v>
      </c>
      <c r="I20" s="87">
        <f t="shared" si="0"/>
        <v>0</v>
      </c>
      <c r="J20" s="87">
        <f t="shared" si="1"/>
        <v>0</v>
      </c>
      <c r="K20" s="84">
        <f t="shared" si="2"/>
        <v>1</v>
      </c>
    </row>
    <row r="21" spans="1:12" ht="13.5" thickBot="1" x14ac:dyDescent="0.25"/>
    <row r="22" spans="1:12" ht="22.5" thickBot="1" x14ac:dyDescent="0.45">
      <c r="A22" s="103" t="s">
        <v>326</v>
      </c>
      <c r="B22" s="181" t="s">
        <v>327</v>
      </c>
      <c r="C22" s="8" t="s">
        <v>9</v>
      </c>
      <c r="D22" s="160" t="s">
        <v>328</v>
      </c>
      <c r="E22" s="27" t="s">
        <v>43</v>
      </c>
      <c r="F22" s="179">
        <v>42079</v>
      </c>
      <c r="G22" s="128"/>
      <c r="H22" s="194" t="s">
        <v>304</v>
      </c>
      <c r="I22" s="87">
        <f>+IF($C22="MACHO",1,0)</f>
        <v>0</v>
      </c>
      <c r="J22" s="87">
        <f>+IF($C22="HEMBRA",1,0)</f>
        <v>0</v>
      </c>
      <c r="K22" s="84">
        <f>+IF($C22="-",1,0)</f>
        <v>1</v>
      </c>
    </row>
    <row r="23" spans="1:12" ht="18.75" thickBot="1" x14ac:dyDescent="0.45">
      <c r="A23" s="104">
        <v>1103</v>
      </c>
      <c r="B23" s="129" t="s">
        <v>332</v>
      </c>
      <c r="C23" s="126" t="s">
        <v>6</v>
      </c>
      <c r="D23" s="25">
        <v>1000</v>
      </c>
      <c r="E23" s="8" t="s">
        <v>9</v>
      </c>
      <c r="F23" s="134">
        <v>41620</v>
      </c>
      <c r="G23" s="133" t="s">
        <v>165</v>
      </c>
      <c r="H23" s="66"/>
      <c r="I23" s="87">
        <f>+IF($C23="MACHO",1,0)</f>
        <v>1</v>
      </c>
      <c r="J23" s="87">
        <f>+IF($C23="HEMBRA",1,0)</f>
        <v>0</v>
      </c>
      <c r="K23" s="84">
        <f>+IF($C23="-",1,0)</f>
        <v>0</v>
      </c>
    </row>
    <row r="24" spans="1:12" ht="18.75" thickBot="1" x14ac:dyDescent="0.45">
      <c r="A24" s="104">
        <v>1153</v>
      </c>
      <c r="B24" s="136" t="s">
        <v>14</v>
      </c>
      <c r="C24" s="20" t="s">
        <v>13</v>
      </c>
      <c r="D24" s="19">
        <v>1800</v>
      </c>
      <c r="E24" s="38" t="s">
        <v>47</v>
      </c>
      <c r="F24" s="22">
        <v>41448</v>
      </c>
      <c r="G24" s="131" t="s">
        <v>105</v>
      </c>
      <c r="H24" s="127"/>
      <c r="I24" s="89">
        <f>+IF($C24="MACHO",1,0)</f>
        <v>0</v>
      </c>
      <c r="J24" s="89">
        <f>+IF($C24="HEMBRA",1,0)</f>
        <v>1</v>
      </c>
      <c r="K24" s="84">
        <f>+IF($C24="-",1,0)</f>
        <v>0</v>
      </c>
      <c r="L24" s="88"/>
    </row>
    <row r="25" spans="1:12" ht="18.75" thickBot="1" x14ac:dyDescent="0.45">
      <c r="A25" s="14" t="s">
        <v>236</v>
      </c>
      <c r="B25" s="144" t="s">
        <v>255</v>
      </c>
      <c r="C25" s="8" t="s">
        <v>9</v>
      </c>
      <c r="D25" s="172">
        <v>800</v>
      </c>
      <c r="E25" s="24" t="s">
        <v>43</v>
      </c>
      <c r="F25" s="192">
        <v>42042</v>
      </c>
      <c r="G25" s="138" t="s">
        <v>282</v>
      </c>
      <c r="H25" s="176" t="s">
        <v>253</v>
      </c>
      <c r="I25" s="87">
        <f>+IF($C25="MACHO",1,0)</f>
        <v>0</v>
      </c>
      <c r="J25" s="87">
        <f>+IF($C25="HEMBRA",1,0)</f>
        <v>0</v>
      </c>
      <c r="K25" s="84">
        <f>+IF($C25="-",1,0)</f>
        <v>1</v>
      </c>
      <c r="L25" s="95" t="s">
        <v>380</v>
      </c>
    </row>
    <row r="26" spans="1:12" ht="18.75" thickBot="1" x14ac:dyDescent="0.45">
      <c r="A26" s="210">
        <v>1147</v>
      </c>
      <c r="B26" s="220" t="s">
        <v>77</v>
      </c>
      <c r="C26" s="20" t="s">
        <v>18</v>
      </c>
      <c r="D26" s="19">
        <v>1200</v>
      </c>
      <c r="E26" s="38" t="s">
        <v>30</v>
      </c>
      <c r="F26" s="22">
        <v>41695</v>
      </c>
      <c r="G26" s="131"/>
      <c r="H26" s="127"/>
      <c r="I26" s="87">
        <f>+IF($C26="MACHO",1,0)</f>
        <v>0</v>
      </c>
      <c r="J26" s="87">
        <f>+IF($C26="HEMBRA",1,0)</f>
        <v>1</v>
      </c>
      <c r="K26" s="84">
        <f>+IF($C26="-",1,0)</f>
        <v>0</v>
      </c>
    </row>
    <row r="27" spans="1:12" ht="13.5" thickBot="1" x14ac:dyDescent="0.25"/>
    <row r="28" spans="1:12" ht="22.5" thickBot="1" x14ac:dyDescent="0.45">
      <c r="A28" s="153">
        <v>1202</v>
      </c>
      <c r="B28" s="158" t="s">
        <v>300</v>
      </c>
      <c r="C28" s="149" t="s">
        <v>6</v>
      </c>
      <c r="D28" s="147">
        <v>600</v>
      </c>
      <c r="E28" s="142" t="s">
        <v>193</v>
      </c>
      <c r="F28" s="157">
        <v>42038</v>
      </c>
      <c r="G28" s="150" t="s">
        <v>202</v>
      </c>
      <c r="H28" s="155" t="s">
        <v>194</v>
      </c>
      <c r="I28" s="85">
        <f>+IF($C28="MACHO",1,0)</f>
        <v>1</v>
      </c>
      <c r="J28" s="84">
        <f>+IF($C28="HEMBRA",1,0)</f>
        <v>0</v>
      </c>
      <c r="K28" s="94">
        <f>+IF($C28="-",1,0)</f>
        <v>0</v>
      </c>
    </row>
    <row r="29" spans="1:12" ht="18.75" thickBot="1" x14ac:dyDescent="0.45">
      <c r="A29" s="8">
        <v>1196</v>
      </c>
      <c r="B29" s="132" t="s">
        <v>188</v>
      </c>
      <c r="C29" s="5" t="s">
        <v>18</v>
      </c>
      <c r="D29" s="148">
        <v>1100</v>
      </c>
      <c r="E29" s="38" t="s">
        <v>190</v>
      </c>
      <c r="F29" s="44">
        <v>42313</v>
      </c>
      <c r="G29" s="138" t="s">
        <v>191</v>
      </c>
      <c r="H29" s="38"/>
      <c r="I29" s="85">
        <f>+IF($C29="MACHO",1,0)</f>
        <v>0</v>
      </c>
      <c r="J29" s="84">
        <f>+IF($C29="HEMBRA",1,0)</f>
        <v>1</v>
      </c>
      <c r="K29" s="94">
        <f>+IF($C29="-",1,0)</f>
        <v>0</v>
      </c>
      <c r="L29" s="90"/>
    </row>
    <row r="30" spans="1:12" ht="18.75" thickBot="1" x14ac:dyDescent="0.45">
      <c r="A30" s="5" t="s">
        <v>248</v>
      </c>
      <c r="B30" s="181" t="s">
        <v>255</v>
      </c>
      <c r="C30" s="8" t="s">
        <v>9</v>
      </c>
      <c r="D30" s="172">
        <v>800</v>
      </c>
      <c r="E30" s="27" t="s">
        <v>43</v>
      </c>
      <c r="F30" s="189">
        <v>42042</v>
      </c>
      <c r="G30" s="138" t="s">
        <v>291</v>
      </c>
      <c r="H30" s="176" t="s">
        <v>253</v>
      </c>
      <c r="I30" s="87">
        <f>+IF($C30="MACHO",1,0)</f>
        <v>0</v>
      </c>
      <c r="J30" s="87">
        <f>+IF($C30="HEMBRA",1,0)</f>
        <v>0</v>
      </c>
      <c r="K30" s="84">
        <f>+IF($C30="-",1,0)</f>
        <v>1</v>
      </c>
      <c r="L30" s="95" t="s">
        <v>384</v>
      </c>
    </row>
    <row r="31" spans="1:12" ht="18.75" thickBot="1" x14ac:dyDescent="0.45">
      <c r="A31" s="14" t="s">
        <v>237</v>
      </c>
      <c r="B31" s="144" t="s">
        <v>255</v>
      </c>
      <c r="C31" s="156" t="s">
        <v>9</v>
      </c>
      <c r="D31" s="223">
        <v>800</v>
      </c>
      <c r="E31" s="24" t="s">
        <v>43</v>
      </c>
      <c r="F31" s="233">
        <v>42042</v>
      </c>
      <c r="G31" s="154" t="s">
        <v>283</v>
      </c>
      <c r="H31" s="176" t="s">
        <v>253</v>
      </c>
      <c r="I31" s="87">
        <f>+IF($C31="MACHO",1,0)</f>
        <v>0</v>
      </c>
      <c r="J31" s="87">
        <f>+IF($C31="HEMBRA",1,0)</f>
        <v>0</v>
      </c>
      <c r="K31" s="84">
        <f>+IF($C31="-",1,0)</f>
        <v>1</v>
      </c>
      <c r="L31" s="95" t="s">
        <v>380</v>
      </c>
    </row>
    <row r="32" spans="1:12" ht="13.5" thickBot="1" x14ac:dyDescent="0.25"/>
    <row r="33" spans="1:13" ht="18.75" thickBot="1" x14ac:dyDescent="0.45">
      <c r="A33" s="4" t="s">
        <v>173</v>
      </c>
      <c r="B33" s="136" t="s">
        <v>161</v>
      </c>
      <c r="C33" s="27" t="s">
        <v>9</v>
      </c>
      <c r="D33" s="9">
        <v>1200</v>
      </c>
      <c r="E33" s="8" t="s">
        <v>43</v>
      </c>
      <c r="F33" s="169">
        <v>41652</v>
      </c>
      <c r="G33" s="165" t="s">
        <v>210</v>
      </c>
      <c r="H33" s="168" t="s">
        <v>179</v>
      </c>
      <c r="I33" s="87">
        <f>+IF($C33="MACHO",1,0)</f>
        <v>0</v>
      </c>
      <c r="J33" s="87">
        <f>+IF($C33="HEMBRA",1,0)</f>
        <v>0</v>
      </c>
      <c r="K33" s="84">
        <f>+IF($C33="-",1,0)</f>
        <v>1</v>
      </c>
    </row>
    <row r="34" spans="1:13" ht="13.5" thickBot="1" x14ac:dyDescent="0.25"/>
    <row r="35" spans="1:13" ht="18.75" thickBot="1" x14ac:dyDescent="0.45">
      <c r="A35" s="5" t="s">
        <v>303</v>
      </c>
      <c r="B35" s="181" t="s">
        <v>255</v>
      </c>
      <c r="C35" s="8" t="s">
        <v>9</v>
      </c>
      <c r="D35" s="172">
        <v>800</v>
      </c>
      <c r="E35" s="27" t="s">
        <v>43</v>
      </c>
      <c r="F35" s="179">
        <v>42079</v>
      </c>
      <c r="G35" s="128"/>
      <c r="H35" s="194" t="s">
        <v>304</v>
      </c>
      <c r="I35" s="4">
        <f>+IF($C35="MACHO",1,0)</f>
        <v>0</v>
      </c>
      <c r="J35" s="4">
        <f>+IF($C35="HEMBRA",1,0)</f>
        <v>0</v>
      </c>
      <c r="K35" s="5">
        <f>+IF($C35="-",1,0)</f>
        <v>1</v>
      </c>
    </row>
    <row r="36" spans="1:13" ht="13.5" thickBot="1" x14ac:dyDescent="0.25"/>
    <row r="37" spans="1:13" ht="18.75" thickBot="1" x14ac:dyDescent="0.45">
      <c r="A37" s="14" t="s">
        <v>240</v>
      </c>
      <c r="B37" s="144" t="s">
        <v>255</v>
      </c>
      <c r="C37" s="8" t="s">
        <v>9</v>
      </c>
      <c r="D37" s="172">
        <v>800</v>
      </c>
      <c r="E37" s="24" t="s">
        <v>43</v>
      </c>
      <c r="F37" s="180">
        <v>42042</v>
      </c>
      <c r="G37" s="138" t="s">
        <v>286</v>
      </c>
      <c r="H37" s="176" t="s">
        <v>253</v>
      </c>
      <c r="I37" s="4">
        <f>+IF($C37="MACHO",1,0)</f>
        <v>0</v>
      </c>
      <c r="J37" s="4">
        <f>+IF($C37="HEMBRA",1,0)</f>
        <v>0</v>
      </c>
      <c r="K37" s="5">
        <f>+IF($C37="-",1,0)</f>
        <v>1</v>
      </c>
      <c r="L37" s="232" t="s">
        <v>378</v>
      </c>
      <c r="M37" s="241" t="s">
        <v>392</v>
      </c>
    </row>
    <row r="38" spans="1:13" ht="18.75" thickBot="1" x14ac:dyDescent="0.45">
      <c r="A38" s="4" t="s">
        <v>114</v>
      </c>
      <c r="B38" s="136" t="s">
        <v>107</v>
      </c>
      <c r="C38" s="164" t="s">
        <v>17</v>
      </c>
      <c r="D38" s="9">
        <v>1200</v>
      </c>
      <c r="E38" s="8" t="s">
        <v>115</v>
      </c>
      <c r="F38" s="26">
        <v>41931</v>
      </c>
      <c r="G38" s="165" t="s">
        <v>155</v>
      </c>
      <c r="H38" s="166" t="s">
        <v>119</v>
      </c>
      <c r="I38" s="4">
        <f>+IF($C38="MACHO",1,0)</f>
        <v>1</v>
      </c>
      <c r="J38" s="4">
        <f>+IF($C38="HEMBRA",1,0)</f>
        <v>0</v>
      </c>
      <c r="K38" s="5">
        <f>+IF($C38="-",1,0)</f>
        <v>0</v>
      </c>
    </row>
    <row r="39" spans="1:13" ht="13.5" thickBot="1" x14ac:dyDescent="0.25"/>
    <row r="40" spans="1:13" ht="18.75" thickBot="1" x14ac:dyDescent="0.45">
      <c r="A40" s="14" t="s">
        <v>318</v>
      </c>
      <c r="B40" s="144" t="s">
        <v>255</v>
      </c>
      <c r="C40" s="130" t="s">
        <v>9</v>
      </c>
      <c r="D40" s="172">
        <v>800</v>
      </c>
      <c r="E40" s="24" t="s">
        <v>43</v>
      </c>
      <c r="F40" s="235">
        <v>42079</v>
      </c>
      <c r="G40" s="195"/>
      <c r="H40" s="196" t="s">
        <v>304</v>
      </c>
      <c r="I40" s="18">
        <f>+IF($C40="MACHO",1,0)</f>
        <v>0</v>
      </c>
      <c r="J40" s="18">
        <f>+IF($C40="HEMBRA",1,0)</f>
        <v>0</v>
      </c>
      <c r="K40" s="14">
        <f>+IF($C40="-",1,0)</f>
        <v>1</v>
      </c>
      <c r="L40" s="241" t="s">
        <v>396</v>
      </c>
    </row>
    <row r="41" spans="1:13" ht="13.5" thickBot="1" x14ac:dyDescent="0.25"/>
    <row r="42" spans="1:13" ht="18.75" thickBot="1" x14ac:dyDescent="0.45">
      <c r="A42" s="8">
        <v>1215</v>
      </c>
      <c r="B42" s="145" t="s">
        <v>343</v>
      </c>
      <c r="C42" s="5" t="s">
        <v>13</v>
      </c>
      <c r="D42" s="148">
        <v>1800</v>
      </c>
      <c r="E42" s="38" t="s">
        <v>193</v>
      </c>
      <c r="F42" s="44">
        <v>42036</v>
      </c>
      <c r="G42" s="138" t="s">
        <v>310</v>
      </c>
      <c r="H42" s="160"/>
      <c r="I42" s="227">
        <f>+IF($C42="MACHO",1,0)</f>
        <v>0</v>
      </c>
      <c r="J42" s="12">
        <f>+IF($C42="HEMBRA",1,0)</f>
        <v>1</v>
      </c>
      <c r="K42" s="231">
        <f>+IF($C42="-",1,0)</f>
        <v>0</v>
      </c>
      <c r="L42" s="34"/>
    </row>
    <row r="44" spans="1:13" ht="18.75" thickBot="1" x14ac:dyDescent="0.45">
      <c r="A44" s="130">
        <v>1222</v>
      </c>
      <c r="B44" s="146" t="s">
        <v>352</v>
      </c>
      <c r="C44" s="14" t="s">
        <v>9</v>
      </c>
      <c r="D44" s="240">
        <v>800</v>
      </c>
      <c r="E44" s="39" t="s">
        <v>354</v>
      </c>
      <c r="F44" s="43">
        <v>42032</v>
      </c>
      <c r="G44" s="154"/>
      <c r="H44" s="161"/>
      <c r="I44" s="227">
        <f>+IF($C44="MACHO",1,0)</f>
        <v>0</v>
      </c>
      <c r="J44" s="12">
        <f>+IF($C44="HEMBRA",1,0)</f>
        <v>0</v>
      </c>
      <c r="K44" s="231">
        <f>+IF($C44="-",1,0)</f>
        <v>1</v>
      </c>
      <c r="L44" t="s">
        <v>397</v>
      </c>
    </row>
    <row r="45" spans="1:13" ht="18.75" thickBot="1" x14ac:dyDescent="0.45">
      <c r="A45" s="14" t="s">
        <v>246</v>
      </c>
      <c r="B45" s="144" t="s">
        <v>255</v>
      </c>
      <c r="C45" s="130" t="s">
        <v>9</v>
      </c>
      <c r="D45" s="175">
        <v>800</v>
      </c>
      <c r="E45" s="24" t="s">
        <v>43</v>
      </c>
      <c r="F45" s="180">
        <v>42042</v>
      </c>
      <c r="G45" s="154" t="s">
        <v>289</v>
      </c>
      <c r="H45" s="176" t="s">
        <v>253</v>
      </c>
      <c r="I45" s="18">
        <f>+IF($C45="MACHO",1,0)</f>
        <v>0</v>
      </c>
      <c r="J45" s="18">
        <f>+IF($C45="HEMBRA",1,0)</f>
        <v>0</v>
      </c>
      <c r="K45" s="14">
        <f>+IF($C45="-",1,0)</f>
        <v>1</v>
      </c>
      <c r="L45" s="232" t="s">
        <v>383</v>
      </c>
      <c r="M45" t="s">
        <v>398</v>
      </c>
    </row>
    <row r="46" spans="1:13" ht="18.75" thickBot="1" x14ac:dyDescent="0.45">
      <c r="A46" s="14" t="s">
        <v>239</v>
      </c>
      <c r="B46" s="144" t="s">
        <v>255</v>
      </c>
      <c r="C46" s="8" t="s">
        <v>9</v>
      </c>
      <c r="D46" s="172">
        <v>800</v>
      </c>
      <c r="E46" s="24" t="s">
        <v>43</v>
      </c>
      <c r="F46" s="179">
        <v>42042</v>
      </c>
      <c r="G46" s="154" t="s">
        <v>285</v>
      </c>
      <c r="H46" s="176" t="s">
        <v>253</v>
      </c>
      <c r="I46" s="4">
        <f>+IF($C46="MACHO",1,0)</f>
        <v>0</v>
      </c>
      <c r="J46" s="4">
        <f>+IF($C46="HEMBRA",1,0)</f>
        <v>0</v>
      </c>
      <c r="K46" s="5">
        <f>+IF($C46="-",1,0)</f>
        <v>1</v>
      </c>
      <c r="L46" s="232" t="s">
        <v>376</v>
      </c>
      <c r="M46" t="s">
        <v>398</v>
      </c>
    </row>
    <row r="47" spans="1:13" ht="13.5" thickBot="1" x14ac:dyDescent="0.25"/>
    <row r="48" spans="1:13" ht="14.25" thickBot="1" x14ac:dyDescent="0.3">
      <c r="A48" s="5" t="s">
        <v>217</v>
      </c>
      <c r="B48" s="236" t="s">
        <v>254</v>
      </c>
      <c r="C48" s="8" t="s">
        <v>9</v>
      </c>
      <c r="D48" s="172">
        <v>800</v>
      </c>
      <c r="E48" s="27" t="s">
        <v>251</v>
      </c>
      <c r="F48" s="26">
        <v>42040</v>
      </c>
      <c r="G48" s="177" t="s">
        <v>261</v>
      </c>
      <c r="H48" s="178" t="s">
        <v>252</v>
      </c>
      <c r="I48" s="4">
        <f>+IF($C48="MACHO",1,0)</f>
        <v>0</v>
      </c>
      <c r="J48" s="4">
        <f>+IF($C48="HEMBRA",1,0)</f>
        <v>0</v>
      </c>
      <c r="K48" s="5">
        <f>+IF($C48="-",1,0)</f>
        <v>1</v>
      </c>
      <c r="L48" s="5" t="s">
        <v>368</v>
      </c>
      <c r="M48" s="107" t="s">
        <v>399</v>
      </c>
    </row>
    <row r="49" spans="1:14" ht="13.5" thickBot="1" x14ac:dyDescent="0.25"/>
    <row r="50" spans="1:14" ht="14.25" thickBot="1" x14ac:dyDescent="0.3">
      <c r="A50" s="149" t="s">
        <v>216</v>
      </c>
      <c r="B50" s="243" t="s">
        <v>394</v>
      </c>
      <c r="C50" s="153" t="s">
        <v>9</v>
      </c>
      <c r="D50" s="244" t="s">
        <v>393</v>
      </c>
      <c r="E50" s="245" t="s">
        <v>251</v>
      </c>
      <c r="F50" s="246">
        <v>42040</v>
      </c>
      <c r="G50" s="247" t="s">
        <v>395</v>
      </c>
      <c r="H50" s="248" t="s">
        <v>252</v>
      </c>
      <c r="I50" s="226">
        <f>+IF($C50="MACHO",1,0)</f>
        <v>0</v>
      </c>
      <c r="J50" s="226">
        <f>+IF($C50="HEMBRA",1,0)</f>
        <v>0</v>
      </c>
      <c r="K50" s="149">
        <f>+IF($C50="-",1,0)</f>
        <v>1</v>
      </c>
      <c r="L50" s="149" t="s">
        <v>368</v>
      </c>
      <c r="M50" s="249" t="s">
        <v>401</v>
      </c>
    </row>
    <row r="51" spans="1:14" ht="18.75" thickBot="1" x14ac:dyDescent="0.45">
      <c r="A51" s="12" t="s">
        <v>232</v>
      </c>
      <c r="B51" s="222" t="s">
        <v>255</v>
      </c>
      <c r="C51" s="8" t="s">
        <v>9</v>
      </c>
      <c r="D51" s="172">
        <v>800</v>
      </c>
      <c r="E51" s="28" t="s">
        <v>43</v>
      </c>
      <c r="F51" s="224">
        <v>42042</v>
      </c>
      <c r="G51" s="138" t="s">
        <v>277</v>
      </c>
      <c r="H51" s="173" t="s">
        <v>253</v>
      </c>
      <c r="I51" s="4">
        <f>+IF($C51="MACHO",1,0)</f>
        <v>0</v>
      </c>
      <c r="J51" s="4">
        <f>+IF($C51="HEMBRA",1,0)</f>
        <v>0</v>
      </c>
      <c r="K51" s="5">
        <f>+IF($C51="-",1,0)</f>
        <v>1</v>
      </c>
      <c r="L51" s="231" t="s">
        <v>379</v>
      </c>
      <c r="M51" s="250" t="s">
        <v>401</v>
      </c>
    </row>
    <row r="52" spans="1:14" ht="13.5" thickBot="1" x14ac:dyDescent="0.25"/>
    <row r="53" spans="1:14" ht="18.75" thickBot="1" x14ac:dyDescent="0.45">
      <c r="A53" s="4" t="s">
        <v>172</v>
      </c>
      <c r="B53" s="136" t="s">
        <v>161</v>
      </c>
      <c r="C53" s="27" t="s">
        <v>6</v>
      </c>
      <c r="D53" s="9">
        <v>800</v>
      </c>
      <c r="E53" s="8" t="s">
        <v>43</v>
      </c>
      <c r="F53" s="26">
        <v>41652</v>
      </c>
      <c r="G53" s="165" t="s">
        <v>363</v>
      </c>
      <c r="H53" s="168" t="s">
        <v>179</v>
      </c>
      <c r="I53" s="4">
        <f>+IF($C53="MACHO",1,0)</f>
        <v>1</v>
      </c>
      <c r="J53" s="4">
        <f>+IF($C53="HEMBRA",1,0)</f>
        <v>0</v>
      </c>
      <c r="K53" s="5">
        <f>+IF($C53="-",1,0)</f>
        <v>0</v>
      </c>
      <c r="L53" s="115" t="s">
        <v>349</v>
      </c>
      <c r="M53" s="107"/>
    </row>
    <row r="54" spans="1:14" ht="13.5" thickBot="1" x14ac:dyDescent="0.25"/>
    <row r="55" spans="1:14" ht="14.25" thickBot="1" x14ac:dyDescent="0.3">
      <c r="A55" s="5" t="s">
        <v>215</v>
      </c>
      <c r="B55" s="236" t="s">
        <v>367</v>
      </c>
      <c r="C55" s="8" t="s">
        <v>13</v>
      </c>
      <c r="D55" s="252">
        <v>1800</v>
      </c>
      <c r="E55" s="8" t="s">
        <v>251</v>
      </c>
      <c r="F55" s="26">
        <v>42040</v>
      </c>
      <c r="G55" s="254" t="s">
        <v>260</v>
      </c>
      <c r="H55" s="178" t="s">
        <v>252</v>
      </c>
      <c r="I55" s="4">
        <f>+IF($C55="MACHO",1,0)</f>
        <v>0</v>
      </c>
      <c r="J55" s="4">
        <f>+IF($C55="HEMBRA",1,0)</f>
        <v>1</v>
      </c>
      <c r="K55" s="5">
        <f>+IF($C55="-",1,0)</f>
        <v>0</v>
      </c>
      <c r="L55" s="5" t="s">
        <v>295</v>
      </c>
      <c r="M55" s="257" t="s">
        <v>403</v>
      </c>
    </row>
    <row r="56" spans="1:14" ht="18.75" thickBot="1" x14ac:dyDescent="0.45">
      <c r="A56" s="14" t="s">
        <v>241</v>
      </c>
      <c r="B56" s="144" t="s">
        <v>255</v>
      </c>
      <c r="C56" s="156" t="s">
        <v>9</v>
      </c>
      <c r="D56" s="223">
        <v>800</v>
      </c>
      <c r="E56" s="24" t="s">
        <v>43</v>
      </c>
      <c r="F56" s="224">
        <v>42042</v>
      </c>
      <c r="G56" s="154" t="s">
        <v>287</v>
      </c>
      <c r="H56" s="176" t="s">
        <v>253</v>
      </c>
      <c r="I56" s="15">
        <f>+IF($C56="MACHO",1,0)</f>
        <v>0</v>
      </c>
      <c r="J56" s="15">
        <f>+IF($C56="HEMBRA",1,0)</f>
        <v>0</v>
      </c>
      <c r="K56" s="15">
        <f>+IF($C56="-",1,0)</f>
        <v>1</v>
      </c>
      <c r="L56" s="14" t="s">
        <v>381</v>
      </c>
      <c r="M56" s="47" t="s">
        <v>401</v>
      </c>
    </row>
    <row r="57" spans="1:14" ht="18.75" thickBot="1" x14ac:dyDescent="0.45">
      <c r="A57" s="14" t="s">
        <v>242</v>
      </c>
      <c r="B57" s="144" t="s">
        <v>255</v>
      </c>
      <c r="C57" s="153" t="s">
        <v>9</v>
      </c>
      <c r="D57" s="193">
        <v>800</v>
      </c>
      <c r="E57" s="24" t="s">
        <v>43</v>
      </c>
      <c r="F57" s="180">
        <v>42042</v>
      </c>
      <c r="G57" s="221" t="s">
        <v>37</v>
      </c>
      <c r="H57" s="176" t="s">
        <v>253</v>
      </c>
      <c r="I57" s="226">
        <f>+IF($C57="MACHO",1,0)</f>
        <v>0</v>
      </c>
      <c r="J57" s="226">
        <f>+IF($C57="HEMBRA",1,0)</f>
        <v>0</v>
      </c>
      <c r="K57" s="226">
        <f>+IF($C57="-",1,0)</f>
        <v>1</v>
      </c>
      <c r="L57" s="14" t="s">
        <v>381</v>
      </c>
      <c r="M57" s="46" t="s">
        <v>401</v>
      </c>
    </row>
    <row r="58" spans="1:14" ht="22.5" thickBot="1" x14ac:dyDescent="0.45">
      <c r="A58" s="8">
        <v>1203</v>
      </c>
      <c r="B58" s="229" t="s">
        <v>301</v>
      </c>
      <c r="C58" s="149" t="s">
        <v>6</v>
      </c>
      <c r="D58" s="242">
        <v>600</v>
      </c>
      <c r="E58" s="142" t="s">
        <v>193</v>
      </c>
      <c r="F58" s="157">
        <v>42038</v>
      </c>
      <c r="G58" s="150" t="s">
        <v>203</v>
      </c>
      <c r="H58" s="159" t="s">
        <v>194</v>
      </c>
      <c r="I58" s="126">
        <f>+IF($C58="MACHO",1,0)</f>
        <v>1</v>
      </c>
      <c r="J58" s="5">
        <f>+IF($C58="HEMBRA",1,0)</f>
        <v>0</v>
      </c>
      <c r="K58" s="225">
        <f>+IF($C58="-",1,0)</f>
        <v>0</v>
      </c>
      <c r="L58" s="46"/>
      <c r="M58" s="256" t="s">
        <v>401</v>
      </c>
    </row>
    <row r="61" spans="1:14" ht="13.5" thickBot="1" x14ac:dyDescent="0.25"/>
    <row r="62" spans="1:14" ht="18.75" thickBot="1" x14ac:dyDescent="0.45">
      <c r="A62" s="149" t="s">
        <v>321</v>
      </c>
      <c r="B62" s="259" t="s">
        <v>255</v>
      </c>
      <c r="C62" s="153" t="s">
        <v>9</v>
      </c>
      <c r="D62" s="193">
        <v>800</v>
      </c>
      <c r="E62" s="245" t="s">
        <v>43</v>
      </c>
      <c r="F62" s="260">
        <v>42079</v>
      </c>
      <c r="G62" s="261"/>
      <c r="H62" s="262" t="s">
        <v>304</v>
      </c>
      <c r="I62" s="226">
        <f>+IF($C62="MACHO",1,0)</f>
        <v>0</v>
      </c>
      <c r="J62" s="226">
        <f>+IF($C62="HEMBRA",1,0)</f>
        <v>0</v>
      </c>
      <c r="K62" s="226">
        <f>+IF($C62="-",1,0)</f>
        <v>1</v>
      </c>
      <c r="L62" s="266" t="s">
        <v>404</v>
      </c>
      <c r="M62" s="267"/>
    </row>
    <row r="63" spans="1:14" ht="18.75" thickBot="1" x14ac:dyDescent="0.45">
      <c r="A63" s="5" t="s">
        <v>323</v>
      </c>
      <c r="B63" s="181" t="s">
        <v>255</v>
      </c>
      <c r="C63" s="8" t="s">
        <v>9</v>
      </c>
      <c r="D63" s="172">
        <v>800</v>
      </c>
      <c r="E63" s="27" t="s">
        <v>43</v>
      </c>
      <c r="F63" s="234">
        <v>42079</v>
      </c>
      <c r="G63" s="128"/>
      <c r="H63" s="194" t="s">
        <v>304</v>
      </c>
      <c r="I63" s="4">
        <f>+IF($C63="MACHO",1,0)</f>
        <v>0</v>
      </c>
      <c r="J63" s="4">
        <f>+IF($C63="HEMBRA",1,0)</f>
        <v>0</v>
      </c>
      <c r="K63" s="4">
        <f>+IF($C63="-",1,0)</f>
        <v>1</v>
      </c>
      <c r="L63" s="34" t="s">
        <v>405</v>
      </c>
      <c r="M63" s="119"/>
      <c r="N63" s="107"/>
    </row>
    <row r="64" spans="1:14" ht="14.25" thickBot="1" x14ac:dyDescent="0.3">
      <c r="A64" s="5" t="s">
        <v>224</v>
      </c>
      <c r="B64" s="236" t="s">
        <v>365</v>
      </c>
      <c r="C64" s="8" t="s">
        <v>9</v>
      </c>
      <c r="D64" s="263">
        <v>800</v>
      </c>
      <c r="E64" s="27" t="s">
        <v>251</v>
      </c>
      <c r="F64" s="264">
        <v>42040</v>
      </c>
      <c r="G64" s="254" t="s">
        <v>268</v>
      </c>
      <c r="H64" s="178" t="s">
        <v>252</v>
      </c>
      <c r="I64" s="4">
        <f>+IF($C64="MACHO",1,0)</f>
        <v>0</v>
      </c>
      <c r="J64" s="4">
        <f>+IF($C64="HEMBRA",1,0)</f>
        <v>0</v>
      </c>
      <c r="K64" s="5">
        <f>+IF($C64="-",1,0)</f>
        <v>1</v>
      </c>
      <c r="L64" s="5" t="s">
        <v>371</v>
      </c>
      <c r="M64" s="265" t="s">
        <v>406</v>
      </c>
      <c r="N64" s="107"/>
    </row>
    <row r="65" spans="1:14" ht="13.5" thickBot="1" x14ac:dyDescent="0.25"/>
    <row r="66" spans="1:14" ht="18.75" thickBot="1" x14ac:dyDescent="0.45">
      <c r="A66" s="5" t="s">
        <v>239</v>
      </c>
      <c r="B66" s="181" t="s">
        <v>255</v>
      </c>
      <c r="C66" s="8" t="s">
        <v>9</v>
      </c>
      <c r="D66" s="185">
        <v>1000</v>
      </c>
      <c r="E66" s="42" t="s">
        <v>43</v>
      </c>
      <c r="F66" s="179">
        <v>42042</v>
      </c>
      <c r="G66" s="190" t="s">
        <v>275</v>
      </c>
      <c r="H66" s="176" t="s">
        <v>253</v>
      </c>
      <c r="I66" s="4">
        <f>+IF($C66="MACHO",1,0)</f>
        <v>0</v>
      </c>
      <c r="J66" s="4">
        <f>+IF($C66="HEMBRA",1,0)</f>
        <v>0</v>
      </c>
      <c r="K66" s="4">
        <f>+IF($C66="-",1,0)</f>
        <v>1</v>
      </c>
      <c r="L66" s="149" t="s">
        <v>376</v>
      </c>
      <c r="M66" s="268" t="s">
        <v>407</v>
      </c>
    </row>
    <row r="67" spans="1:14" ht="18" x14ac:dyDescent="0.4">
      <c r="A67" s="14" t="s">
        <v>320</v>
      </c>
      <c r="B67" s="144" t="s">
        <v>255</v>
      </c>
      <c r="C67" s="130" t="s">
        <v>9</v>
      </c>
      <c r="D67" s="193">
        <v>1000</v>
      </c>
      <c r="E67" s="24" t="s">
        <v>43</v>
      </c>
      <c r="F67" s="269">
        <v>42079</v>
      </c>
      <c r="G67" s="195"/>
      <c r="H67" s="196" t="s">
        <v>304</v>
      </c>
      <c r="I67" s="18">
        <f>+IF($C67="MACHO",1,0)</f>
        <v>0</v>
      </c>
      <c r="J67" s="18">
        <f>+IF($C67="HEMBRA",1,0)</f>
        <v>0</v>
      </c>
      <c r="K67" s="18">
        <f>+IF($C67="-",1,0)</f>
        <v>1</v>
      </c>
      <c r="L67" s="238"/>
      <c r="M67" s="36" t="s">
        <v>399</v>
      </c>
    </row>
    <row r="69" spans="1:14" ht="18.75" thickBot="1" x14ac:dyDescent="0.45">
      <c r="A69" s="14" t="s">
        <v>324</v>
      </c>
      <c r="B69" s="144" t="s">
        <v>255</v>
      </c>
      <c r="C69" s="130" t="s">
        <v>9</v>
      </c>
      <c r="D69" s="223">
        <v>1000</v>
      </c>
      <c r="E69" s="24" t="s">
        <v>43</v>
      </c>
      <c r="F69" s="269">
        <v>42079</v>
      </c>
      <c r="G69" s="195"/>
      <c r="H69" s="196" t="s">
        <v>304</v>
      </c>
      <c r="I69" s="18">
        <f t="shared" ref="I69:I74" si="3">+IF($C69="MACHO",1,0)</f>
        <v>0</v>
      </c>
      <c r="J69" s="18">
        <f t="shared" ref="J69:J74" si="4">+IF($C69="HEMBRA",1,0)</f>
        <v>0</v>
      </c>
      <c r="K69" s="18">
        <f t="shared" ref="K69:K74" si="5">+IF($C69="-",1,0)</f>
        <v>1</v>
      </c>
      <c r="M69" t="s">
        <v>398</v>
      </c>
    </row>
    <row r="70" spans="1:14" ht="18.75" thickBot="1" x14ac:dyDescent="0.45">
      <c r="A70" s="5" t="s">
        <v>325</v>
      </c>
      <c r="B70" s="181" t="s">
        <v>255</v>
      </c>
      <c r="C70" s="8" t="s">
        <v>9</v>
      </c>
      <c r="D70" s="172">
        <v>1000</v>
      </c>
      <c r="E70" s="27" t="s">
        <v>43</v>
      </c>
      <c r="F70" s="269">
        <v>42079</v>
      </c>
      <c r="G70" s="261"/>
      <c r="H70" s="194" t="s">
        <v>304</v>
      </c>
      <c r="I70" s="4">
        <f t="shared" si="3"/>
        <v>0</v>
      </c>
      <c r="J70" s="4">
        <f t="shared" si="4"/>
        <v>0</v>
      </c>
      <c r="K70" s="4">
        <f t="shared" si="5"/>
        <v>1</v>
      </c>
      <c r="M70" t="s">
        <v>398</v>
      </c>
    </row>
    <row r="71" spans="1:14" ht="18.75" thickBot="1" x14ac:dyDescent="0.45">
      <c r="A71" s="12" t="s">
        <v>250</v>
      </c>
      <c r="B71" s="222" t="s">
        <v>255</v>
      </c>
      <c r="C71" s="156" t="s">
        <v>9</v>
      </c>
      <c r="D71" s="223">
        <v>1000</v>
      </c>
      <c r="E71" s="28" t="s">
        <v>43</v>
      </c>
      <c r="F71" s="180">
        <v>42042</v>
      </c>
      <c r="G71" s="150" t="s">
        <v>293</v>
      </c>
      <c r="H71" s="173" t="s">
        <v>253</v>
      </c>
      <c r="I71" s="15">
        <f t="shared" si="3"/>
        <v>0</v>
      </c>
      <c r="J71" s="15">
        <f t="shared" si="4"/>
        <v>0</v>
      </c>
      <c r="K71" s="15">
        <f t="shared" si="5"/>
        <v>1</v>
      </c>
      <c r="L71" s="5" t="s">
        <v>384</v>
      </c>
      <c r="M71" t="s">
        <v>398</v>
      </c>
    </row>
    <row r="72" spans="1:14" ht="18.75" thickBot="1" x14ac:dyDescent="0.45">
      <c r="A72" s="5" t="s">
        <v>302</v>
      </c>
      <c r="B72" s="181" t="s">
        <v>255</v>
      </c>
      <c r="C72" s="8" t="s">
        <v>9</v>
      </c>
      <c r="D72" s="172">
        <v>1000</v>
      </c>
      <c r="E72" s="27" t="s">
        <v>43</v>
      </c>
      <c r="F72" s="269">
        <v>42079</v>
      </c>
      <c r="G72" s="128"/>
      <c r="H72" s="194" t="s">
        <v>304</v>
      </c>
      <c r="I72" s="4">
        <f t="shared" si="3"/>
        <v>0</v>
      </c>
      <c r="J72" s="4">
        <f t="shared" si="4"/>
        <v>0</v>
      </c>
      <c r="K72" s="4">
        <f t="shared" si="5"/>
        <v>1</v>
      </c>
      <c r="L72" s="34"/>
      <c r="M72" t="s">
        <v>398</v>
      </c>
    </row>
    <row r="73" spans="1:14" ht="18.75" thickBot="1" x14ac:dyDescent="0.45">
      <c r="A73" s="5" t="s">
        <v>317</v>
      </c>
      <c r="B73" s="181" t="s">
        <v>255</v>
      </c>
      <c r="C73" s="8" t="s">
        <v>9</v>
      </c>
      <c r="D73" s="172">
        <v>1000</v>
      </c>
      <c r="E73" s="27" t="s">
        <v>43</v>
      </c>
      <c r="F73" s="269">
        <v>42079</v>
      </c>
      <c r="G73" s="128"/>
      <c r="H73" s="194" t="s">
        <v>304</v>
      </c>
      <c r="I73" s="4">
        <f t="shared" si="3"/>
        <v>0</v>
      </c>
      <c r="J73" s="4">
        <f t="shared" si="4"/>
        <v>0</v>
      </c>
      <c r="K73" s="4">
        <f t="shared" si="5"/>
        <v>1</v>
      </c>
      <c r="L73" s="238"/>
      <c r="M73" t="s">
        <v>398</v>
      </c>
    </row>
    <row r="74" spans="1:14" ht="18.75" thickBot="1" x14ac:dyDescent="0.45">
      <c r="A74" s="5" t="s">
        <v>319</v>
      </c>
      <c r="B74" s="181" t="s">
        <v>255</v>
      </c>
      <c r="C74" s="8" t="s">
        <v>9</v>
      </c>
      <c r="D74" s="172">
        <v>1000</v>
      </c>
      <c r="E74" s="27" t="s">
        <v>43</v>
      </c>
      <c r="F74" s="269">
        <v>42079</v>
      </c>
      <c r="G74" s="128"/>
      <c r="H74" s="194" t="s">
        <v>304</v>
      </c>
      <c r="I74" s="4">
        <f t="shared" si="3"/>
        <v>0</v>
      </c>
      <c r="J74" s="4">
        <f t="shared" si="4"/>
        <v>0</v>
      </c>
      <c r="K74" s="4">
        <f t="shared" si="5"/>
        <v>1</v>
      </c>
      <c r="L74" s="34"/>
      <c r="M74" t="s">
        <v>398</v>
      </c>
    </row>
    <row r="75" spans="1:14" ht="13.5" thickBot="1" x14ac:dyDescent="0.25"/>
    <row r="76" spans="1:14" ht="14.25" thickBot="1" x14ac:dyDescent="0.3">
      <c r="A76" s="5" t="s">
        <v>219</v>
      </c>
      <c r="B76" s="236" t="s">
        <v>254</v>
      </c>
      <c r="C76" s="8" t="s">
        <v>6</v>
      </c>
      <c r="D76" s="191">
        <v>1000</v>
      </c>
      <c r="E76" s="8" t="s">
        <v>251</v>
      </c>
      <c r="F76" s="26">
        <v>42040</v>
      </c>
      <c r="G76" s="254" t="s">
        <v>263</v>
      </c>
      <c r="H76" s="178" t="s">
        <v>252</v>
      </c>
      <c r="I76" s="4">
        <f>+IF($C76="MACHO",1,0)</f>
        <v>1</v>
      </c>
      <c r="J76" s="4">
        <f>+IF($C76="HEMBRA",1,0)</f>
        <v>0</v>
      </c>
      <c r="K76" s="5">
        <f>+IF($C76="-",1,0)</f>
        <v>0</v>
      </c>
      <c r="L76" s="14" t="s">
        <v>297</v>
      </c>
      <c r="M76" t="s">
        <v>399</v>
      </c>
    </row>
    <row r="77" spans="1:14" ht="39" thickBot="1" x14ac:dyDescent="0.45">
      <c r="A77" s="4">
        <v>1140</v>
      </c>
      <c r="B77" s="143" t="s">
        <v>75</v>
      </c>
      <c r="C77" s="135" t="s">
        <v>13</v>
      </c>
      <c r="D77" s="19">
        <v>1500</v>
      </c>
      <c r="E77" s="21" t="s">
        <v>26</v>
      </c>
      <c r="F77" s="45">
        <v>41682</v>
      </c>
      <c r="G77" s="131" t="s">
        <v>428</v>
      </c>
      <c r="H77" s="127"/>
      <c r="I77" s="4">
        <f>+IF($C77="MACHO",1,0)</f>
        <v>0</v>
      </c>
      <c r="J77" s="4">
        <f>+IF($C77="HEMBRA",1,0)</f>
        <v>1</v>
      </c>
      <c r="K77" s="5">
        <f>+IF($C77="-",1,0)</f>
        <v>0</v>
      </c>
      <c r="L77" s="241" t="s">
        <v>432</v>
      </c>
    </row>
    <row r="78" spans="1:14" ht="14.25" thickBot="1" x14ac:dyDescent="0.3">
      <c r="A78" s="5" t="s">
        <v>227</v>
      </c>
      <c r="B78" s="236" t="s">
        <v>367</v>
      </c>
      <c r="C78" s="8" t="s">
        <v>13</v>
      </c>
      <c r="D78" s="237">
        <v>2100</v>
      </c>
      <c r="E78" s="27" t="s">
        <v>251</v>
      </c>
      <c r="F78" s="179">
        <v>42040</v>
      </c>
      <c r="G78" s="183" t="s">
        <v>271</v>
      </c>
      <c r="H78" s="184" t="s">
        <v>252</v>
      </c>
      <c r="I78" s="4">
        <f>+IF($C78="MACHO",1,0)</f>
        <v>0</v>
      </c>
      <c r="J78" s="4">
        <f>+IF($C78="HEMBRA",1,0)</f>
        <v>1</v>
      </c>
      <c r="K78" s="5">
        <f>+IF($C78="-",1,0)</f>
        <v>0</v>
      </c>
      <c r="L78" s="225" t="s">
        <v>374</v>
      </c>
      <c r="M78" s="36" t="s">
        <v>433</v>
      </c>
    </row>
    <row r="79" spans="1:14" ht="18.75" thickBot="1" x14ac:dyDescent="0.45">
      <c r="A79" s="5" t="s">
        <v>249</v>
      </c>
      <c r="B79" s="181" t="s">
        <v>255</v>
      </c>
      <c r="C79" s="8" t="s">
        <v>9</v>
      </c>
      <c r="D79" s="172">
        <v>1000</v>
      </c>
      <c r="E79" s="27" t="s">
        <v>43</v>
      </c>
      <c r="F79" s="179">
        <v>42042</v>
      </c>
      <c r="G79" s="138" t="s">
        <v>292</v>
      </c>
      <c r="H79" s="178" t="s">
        <v>253</v>
      </c>
      <c r="I79" s="4">
        <f>+IF($C79="MACHO",1,0)</f>
        <v>0</v>
      </c>
      <c r="J79" s="4">
        <f>+IF($C79="HEMBRA",1,0)</f>
        <v>0</v>
      </c>
      <c r="K79" s="4">
        <f>+IF($C79="-",1,0)</f>
        <v>1</v>
      </c>
      <c r="L79" s="5" t="s">
        <v>384</v>
      </c>
      <c r="M79" s="241" t="s">
        <v>434</v>
      </c>
      <c r="N79" s="276">
        <v>42248</v>
      </c>
    </row>
    <row r="80" spans="1:14" ht="18.75" thickBot="1" x14ac:dyDescent="0.45">
      <c r="A80" s="8">
        <v>1223</v>
      </c>
      <c r="B80" s="132" t="s">
        <v>352</v>
      </c>
      <c r="C80" s="5" t="s">
        <v>6</v>
      </c>
      <c r="D80" s="239">
        <v>800</v>
      </c>
      <c r="E80" s="151" t="s">
        <v>354</v>
      </c>
      <c r="F80" s="152">
        <v>42057</v>
      </c>
      <c r="G80" s="190" t="s">
        <v>423</v>
      </c>
      <c r="H80" s="162"/>
      <c r="I80" s="126">
        <f>+IF($C80="MACHO",1,0)</f>
        <v>1</v>
      </c>
      <c r="J80" s="5">
        <f>+IF($C80="HEMBRA",1,0)</f>
        <v>0</v>
      </c>
      <c r="K80" s="225">
        <f>+IF($C80="-",1,0)</f>
        <v>0</v>
      </c>
      <c r="M80" s="241" t="s">
        <v>435</v>
      </c>
      <c r="N80" s="276">
        <v>42249</v>
      </c>
    </row>
    <row r="81" spans="1:15" ht="13.5" thickBot="1" x14ac:dyDescent="0.25">
      <c r="F81" s="285"/>
    </row>
    <row r="82" spans="1:15" ht="13.5" thickBot="1" x14ac:dyDescent="0.25">
      <c r="A82" s="8">
        <v>1226</v>
      </c>
      <c r="B82" s="275" t="s">
        <v>400</v>
      </c>
      <c r="C82" s="5" t="s">
        <v>6</v>
      </c>
      <c r="D82" s="148">
        <v>800</v>
      </c>
      <c r="E82" s="283" t="s">
        <v>189</v>
      </c>
      <c r="F82" s="17">
        <v>42109</v>
      </c>
      <c r="G82" s="225" t="s">
        <v>426</v>
      </c>
      <c r="H82" s="162" t="s">
        <v>386</v>
      </c>
      <c r="I82" s="126">
        <f>+IF($C82="MACHO",1,0)</f>
        <v>1</v>
      </c>
      <c r="J82" s="5">
        <f>+IF($C82="HEMBRA",1,0)</f>
        <v>0</v>
      </c>
      <c r="K82" s="225">
        <f>+IF($C82="-",1,0)</f>
        <v>0</v>
      </c>
      <c r="L82" s="107" t="s">
        <v>106</v>
      </c>
    </row>
    <row r="83" spans="1:15" ht="13.5" thickBot="1" x14ac:dyDescent="0.25">
      <c r="F83" s="285"/>
    </row>
    <row r="84" spans="1:15" ht="18.75" thickBot="1" x14ac:dyDescent="0.45">
      <c r="A84" s="277">
        <v>1174</v>
      </c>
      <c r="B84" s="278" t="s">
        <v>86</v>
      </c>
      <c r="C84" s="279" t="s">
        <v>6</v>
      </c>
      <c r="D84" s="280">
        <v>1000</v>
      </c>
      <c r="E84" s="38" t="s">
        <v>42</v>
      </c>
      <c r="F84" s="286">
        <v>41275</v>
      </c>
      <c r="G84" s="284" t="s">
        <v>89</v>
      </c>
      <c r="H84" s="281"/>
      <c r="I84" s="5">
        <f>+IF($C84="MACHO",1,0)</f>
        <v>1</v>
      </c>
      <c r="J84" s="282">
        <f>+IF($C84="HEMBRA",1,0)</f>
        <v>0</v>
      </c>
      <c r="K84" s="5">
        <f>+IF($C84="-",1,0)</f>
        <v>0</v>
      </c>
      <c r="L84" t="s">
        <v>436</v>
      </c>
    </row>
    <row r="85" spans="1:15" ht="13.5" thickBot="1" x14ac:dyDescent="0.25"/>
    <row r="86" spans="1:15" ht="18.75" thickBot="1" x14ac:dyDescent="0.45">
      <c r="A86" s="5" t="s">
        <v>233</v>
      </c>
      <c r="B86" s="136" t="s">
        <v>255</v>
      </c>
      <c r="C86" s="8" t="s">
        <v>9</v>
      </c>
      <c r="D86" s="172">
        <v>1000</v>
      </c>
      <c r="E86" s="27" t="s">
        <v>43</v>
      </c>
      <c r="F86" s="179">
        <v>42042</v>
      </c>
      <c r="G86" s="138" t="s">
        <v>278</v>
      </c>
      <c r="H86" s="178" t="s">
        <v>253</v>
      </c>
      <c r="I86" s="4">
        <f>+IF($C86="MACHO",1,0)</f>
        <v>0</v>
      </c>
      <c r="J86" s="4">
        <f>+IF($C86="HEMBRA",1,0)</f>
        <v>0</v>
      </c>
      <c r="K86" s="4">
        <f>+IF($C86="-",1,0)</f>
        <v>1</v>
      </c>
      <c r="L86" s="5" t="s">
        <v>379</v>
      </c>
      <c r="M86" s="7" t="s">
        <v>437</v>
      </c>
      <c r="N86" s="107"/>
      <c r="O86" s="276">
        <v>42255</v>
      </c>
    </row>
    <row r="87" spans="1:15" ht="13.5" thickBot="1" x14ac:dyDescent="0.25"/>
    <row r="88" spans="1:15" ht="18.75" thickBot="1" x14ac:dyDescent="0.45">
      <c r="A88" s="5" t="s">
        <v>243</v>
      </c>
      <c r="B88" s="181" t="s">
        <v>255</v>
      </c>
      <c r="C88" s="8" t="s">
        <v>9</v>
      </c>
      <c r="D88" s="172">
        <v>1000</v>
      </c>
      <c r="E88" s="27" t="s">
        <v>43</v>
      </c>
      <c r="F88" s="179">
        <v>42042</v>
      </c>
      <c r="G88" s="138" t="s">
        <v>288</v>
      </c>
      <c r="H88" s="178" t="s">
        <v>253</v>
      </c>
      <c r="I88" s="4">
        <f>+IF($C88="MACHO",1,0)</f>
        <v>0</v>
      </c>
      <c r="J88" s="4">
        <f>+IF($C88="HEMBRA",1,0)</f>
        <v>0</v>
      </c>
      <c r="K88" s="4">
        <f>+IF($C88="-",1,0)</f>
        <v>1</v>
      </c>
      <c r="L88" s="5" t="s">
        <v>381</v>
      </c>
      <c r="M88" s="29" t="s">
        <v>439</v>
      </c>
      <c r="N88" s="287"/>
    </row>
    <row r="89" spans="1:15" ht="18.75" thickBot="1" x14ac:dyDescent="0.45">
      <c r="A89" s="5" t="s">
        <v>235</v>
      </c>
      <c r="B89" s="273" t="s">
        <v>377</v>
      </c>
      <c r="C89" s="8" t="s">
        <v>9</v>
      </c>
      <c r="D89" s="274">
        <v>1000</v>
      </c>
      <c r="E89" s="27" t="s">
        <v>43</v>
      </c>
      <c r="F89" s="179">
        <v>42042</v>
      </c>
      <c r="G89" s="138" t="s">
        <v>280</v>
      </c>
      <c r="H89" s="178" t="s">
        <v>253</v>
      </c>
      <c r="I89" s="4">
        <f>+IF($C89="MACHO",1,0)</f>
        <v>0</v>
      </c>
      <c r="J89" s="4">
        <f>+IF($C89="HEMBRA",1,0)</f>
        <v>0</v>
      </c>
      <c r="K89" s="4">
        <f>+IF($C89="-",1,0)</f>
        <v>1</v>
      </c>
      <c r="L89" s="5" t="s">
        <v>380</v>
      </c>
      <c r="M89" s="29" t="s">
        <v>440</v>
      </c>
      <c r="N89" s="107"/>
    </row>
    <row r="90" spans="1:15" ht="13.5" thickBot="1" x14ac:dyDescent="0.25"/>
    <row r="91" spans="1:15" ht="18.75" thickBot="1" x14ac:dyDescent="0.45">
      <c r="A91" s="291">
        <v>1105</v>
      </c>
      <c r="B91" s="129" t="s">
        <v>14</v>
      </c>
      <c r="C91" s="315" t="s">
        <v>6</v>
      </c>
      <c r="D91" s="316">
        <v>1100</v>
      </c>
      <c r="E91" s="317" t="s">
        <v>42</v>
      </c>
      <c r="F91" s="318">
        <v>41624</v>
      </c>
      <c r="G91" s="313" t="s">
        <v>55</v>
      </c>
      <c r="H91" s="314"/>
      <c r="I91" s="288">
        <f>+IF($C91="MACHO",1,0)</f>
        <v>1</v>
      </c>
      <c r="J91" s="288">
        <f>+IF($C91="HEMBRA",1,0)</f>
        <v>0</v>
      </c>
      <c r="K91" s="291">
        <f>+IF($C91="-",1,0)</f>
        <v>0</v>
      </c>
      <c r="L91" s="232" t="s">
        <v>442</v>
      </c>
    </row>
    <row r="92" spans="1:15" ht="13.5" thickBot="1" x14ac:dyDescent="0.25"/>
    <row r="93" spans="1:15" ht="14.25" thickBot="1" x14ac:dyDescent="0.3">
      <c r="A93" s="291" t="s">
        <v>211</v>
      </c>
      <c r="B93" s="236" t="s">
        <v>365</v>
      </c>
      <c r="C93" s="289" t="s">
        <v>13</v>
      </c>
      <c r="D93" s="355">
        <v>2100</v>
      </c>
      <c r="E93" s="289" t="s">
        <v>251</v>
      </c>
      <c r="F93" s="352">
        <v>42040</v>
      </c>
      <c r="G93" s="129" t="s">
        <v>256</v>
      </c>
      <c r="H93" s="356" t="s">
        <v>252</v>
      </c>
      <c r="I93" s="288">
        <f>+IF($C93="MACHO",1,0)</f>
        <v>0</v>
      </c>
      <c r="J93" s="288">
        <f>+IF($C93="HEMBRA",1,0)</f>
        <v>1</v>
      </c>
      <c r="K93" s="291">
        <f>+IF($C93="-",1,0)</f>
        <v>0</v>
      </c>
      <c r="L93" s="301" t="s">
        <v>294</v>
      </c>
      <c r="M93" s="258" t="s">
        <v>443</v>
      </c>
      <c r="N93" s="376">
        <v>42265</v>
      </c>
    </row>
    <row r="94" spans="1:15" ht="13.5" thickBot="1" x14ac:dyDescent="0.25"/>
    <row r="95" spans="1:15" ht="18.75" thickBot="1" x14ac:dyDescent="0.45">
      <c r="A95" s="291" t="s">
        <v>234</v>
      </c>
      <c r="B95" s="181" t="s">
        <v>255</v>
      </c>
      <c r="C95" s="289" t="s">
        <v>9</v>
      </c>
      <c r="D95" s="366">
        <v>1000</v>
      </c>
      <c r="E95" s="303" t="s">
        <v>43</v>
      </c>
      <c r="F95" s="363">
        <v>42042</v>
      </c>
      <c r="G95" s="327" t="s">
        <v>279</v>
      </c>
      <c r="H95" s="361" t="s">
        <v>253</v>
      </c>
      <c r="I95" s="288">
        <f>+IF($C95="MACHO",1,0)</f>
        <v>0</v>
      </c>
      <c r="J95" s="288">
        <f>+IF($C95="HEMBRA",1,0)</f>
        <v>0</v>
      </c>
      <c r="K95" s="288">
        <f>+IF($C95="-",1,0)</f>
        <v>1</v>
      </c>
      <c r="L95" s="291" t="s">
        <v>379</v>
      </c>
      <c r="M95" s="109" t="s">
        <v>434</v>
      </c>
    </row>
    <row r="96" spans="1:15" ht="13.5" thickBot="1" x14ac:dyDescent="0.25"/>
    <row r="97" spans="1:15" ht="22.5" thickBot="1" x14ac:dyDescent="0.45">
      <c r="A97" s="198">
        <v>1198</v>
      </c>
      <c r="B97" s="132" t="s">
        <v>340</v>
      </c>
      <c r="C97" s="5" t="s">
        <v>9</v>
      </c>
      <c r="D97" s="148">
        <v>1200</v>
      </c>
      <c r="E97" s="38" t="s">
        <v>43</v>
      </c>
      <c r="F97" s="44">
        <v>42031</v>
      </c>
      <c r="G97" s="138" t="s">
        <v>192</v>
      </c>
      <c r="H97" s="160" t="s">
        <v>194</v>
      </c>
      <c r="I97" s="126">
        <f>+IF($C97="MACHO",1,0)</f>
        <v>0</v>
      </c>
      <c r="J97" s="5">
        <f>+IF($C97="HEMBRA",1,0)</f>
        <v>0</v>
      </c>
      <c r="K97" s="225">
        <f>+IF($C97="-",1,0)</f>
        <v>1</v>
      </c>
      <c r="L97" s="5" t="s">
        <v>106</v>
      </c>
    </row>
    <row r="98" spans="1:15" ht="13.5" thickBot="1" x14ac:dyDescent="0.25"/>
    <row r="99" spans="1:15" ht="18.75" thickBot="1" x14ac:dyDescent="0.45">
      <c r="A99" s="291" t="s">
        <v>238</v>
      </c>
      <c r="B99" s="181" t="s">
        <v>255</v>
      </c>
      <c r="C99" s="289" t="s">
        <v>9</v>
      </c>
      <c r="D99" s="366">
        <v>1000</v>
      </c>
      <c r="E99" s="303" t="s">
        <v>43</v>
      </c>
      <c r="F99" s="363">
        <v>42042</v>
      </c>
      <c r="G99" s="327" t="s">
        <v>284</v>
      </c>
      <c r="H99" s="361" t="s">
        <v>253</v>
      </c>
      <c r="I99" s="288">
        <f>+IF($C99="MACHO",1,0)</f>
        <v>0</v>
      </c>
      <c r="J99" s="288">
        <f>+IF($C99="HEMBRA",1,0)</f>
        <v>0</v>
      </c>
      <c r="K99" s="288">
        <f>+IF($C99="-",1,0)</f>
        <v>1</v>
      </c>
      <c r="L99" s="291" t="s">
        <v>378</v>
      </c>
      <c r="M99" t="s">
        <v>461</v>
      </c>
    </row>
    <row r="100" spans="1:15" ht="13.5" thickBot="1" x14ac:dyDescent="0.25"/>
    <row r="101" spans="1:15" ht="18.75" thickBot="1" x14ac:dyDescent="0.45">
      <c r="A101" s="291" t="s">
        <v>244</v>
      </c>
      <c r="B101" s="181" t="s">
        <v>255</v>
      </c>
      <c r="C101" s="289" t="s">
        <v>9</v>
      </c>
      <c r="D101" s="366">
        <v>1000</v>
      </c>
      <c r="E101" s="303" t="s">
        <v>43</v>
      </c>
      <c r="F101" s="363">
        <v>42042</v>
      </c>
      <c r="G101" s="327" t="s">
        <v>438</v>
      </c>
      <c r="H101" s="361" t="s">
        <v>253</v>
      </c>
      <c r="I101" s="288">
        <f>+IF($C101="MACHO",1,0)</f>
        <v>0</v>
      </c>
      <c r="J101" s="288">
        <f>+IF($C101="HEMBRA",1,0)</f>
        <v>0</v>
      </c>
      <c r="K101" s="288">
        <f>+IF($C101="-",1,0)</f>
        <v>1</v>
      </c>
      <c r="L101" s="291" t="s">
        <v>378</v>
      </c>
      <c r="M101" s="107" t="s">
        <v>462</v>
      </c>
    </row>
    <row r="102" spans="1:15" ht="13.5" thickBot="1" x14ac:dyDescent="0.25"/>
    <row r="103" spans="1:15" ht="22.5" thickBot="1" x14ac:dyDescent="0.45">
      <c r="A103" s="289">
        <v>1207</v>
      </c>
      <c r="B103" s="230" t="s">
        <v>196</v>
      </c>
      <c r="C103" s="291" t="s">
        <v>6</v>
      </c>
      <c r="D103" s="336">
        <v>1440</v>
      </c>
      <c r="E103" s="321" t="s">
        <v>193</v>
      </c>
      <c r="F103" s="338">
        <v>42042</v>
      </c>
      <c r="G103" s="327" t="s">
        <v>199</v>
      </c>
      <c r="H103" s="339" t="s">
        <v>195</v>
      </c>
      <c r="I103" s="290">
        <f>+IF($C103="MACHO",1,0)</f>
        <v>1</v>
      </c>
      <c r="J103" s="291">
        <f>+IF($C103="HEMBRA",1,0)</f>
        <v>0</v>
      </c>
      <c r="K103" s="292">
        <f>+IF($C103="-",1,0)</f>
        <v>0</v>
      </c>
      <c r="L103" s="295"/>
      <c r="M103" s="307" t="s">
        <v>463</v>
      </c>
    </row>
    <row r="104" spans="1:15" ht="14.25" thickBot="1" x14ac:dyDescent="0.3">
      <c r="A104" s="291" t="s">
        <v>212</v>
      </c>
      <c r="B104" s="236" t="s">
        <v>254</v>
      </c>
      <c r="C104" s="359" t="s">
        <v>13</v>
      </c>
      <c r="D104" s="360">
        <v>1400</v>
      </c>
      <c r="E104" s="289" t="s">
        <v>251</v>
      </c>
      <c r="F104" s="352">
        <v>42040</v>
      </c>
      <c r="G104" s="254" t="s">
        <v>257</v>
      </c>
      <c r="H104" s="361" t="s">
        <v>252</v>
      </c>
      <c r="I104" s="288">
        <f>+IF($C104="MACHO",1,0)</f>
        <v>0</v>
      </c>
      <c r="J104" s="288">
        <f>+IF($C104="HEMBRA",1,0)</f>
        <v>1</v>
      </c>
      <c r="K104" s="291">
        <f>+IF($C104="-",1,0)</f>
        <v>0</v>
      </c>
      <c r="L104" s="291" t="s">
        <v>294</v>
      </c>
      <c r="M104" s="241" t="s">
        <v>464</v>
      </c>
    </row>
    <row r="105" spans="1:15" ht="13.5" thickBot="1" x14ac:dyDescent="0.25"/>
    <row r="106" spans="1:15" ht="18.75" thickBot="1" x14ac:dyDescent="0.45">
      <c r="A106" s="291" t="s">
        <v>245</v>
      </c>
      <c r="B106" s="181" t="s">
        <v>255</v>
      </c>
      <c r="C106" s="359" t="s">
        <v>13</v>
      </c>
      <c r="D106" s="368">
        <v>1600</v>
      </c>
      <c r="E106" s="303" t="s">
        <v>43</v>
      </c>
      <c r="F106" s="363">
        <v>42042</v>
      </c>
      <c r="G106" s="327" t="s">
        <v>281</v>
      </c>
      <c r="H106" s="361" t="s">
        <v>487</v>
      </c>
      <c r="I106" s="288">
        <f>+IF($C106="MACHO",1,0)</f>
        <v>0</v>
      </c>
      <c r="J106" s="288">
        <f>+IF($C106="HEMBRA",1,0)</f>
        <v>1</v>
      </c>
      <c r="K106" s="288">
        <f>+IF($C106="-",1,0)</f>
        <v>0</v>
      </c>
      <c r="L106" s="291" t="s">
        <v>382</v>
      </c>
      <c r="M106" s="391" t="s">
        <v>466</v>
      </c>
      <c r="N106" s="119"/>
      <c r="O106" s="107"/>
    </row>
    <row r="107" spans="1:15" ht="13.5" thickBot="1" x14ac:dyDescent="0.25"/>
    <row r="108" spans="1:15" ht="14.25" thickBot="1" x14ac:dyDescent="0.3">
      <c r="A108" s="291" t="s">
        <v>218</v>
      </c>
      <c r="B108" s="236" t="s">
        <v>296</v>
      </c>
      <c r="C108" s="289" t="s">
        <v>13</v>
      </c>
      <c r="D108" s="362">
        <v>1700</v>
      </c>
      <c r="E108" s="289" t="s">
        <v>251</v>
      </c>
      <c r="F108" s="352">
        <v>42040</v>
      </c>
      <c r="G108" s="254" t="s">
        <v>262</v>
      </c>
      <c r="H108" s="361" t="s">
        <v>252</v>
      </c>
      <c r="I108" s="288">
        <f>+IF($C108="MACHO",1,0)</f>
        <v>0</v>
      </c>
      <c r="J108" s="288">
        <f>+IF($C108="HEMBRA",1,0)</f>
        <v>1</v>
      </c>
      <c r="K108" s="291">
        <f>+IF($C108="-",1,0)</f>
        <v>0</v>
      </c>
      <c r="L108" s="291" t="s">
        <v>297</v>
      </c>
      <c r="M108" s="287" t="s">
        <v>467</v>
      </c>
    </row>
    <row r="109" spans="1:15" ht="13.5" thickBot="1" x14ac:dyDescent="0.25"/>
    <row r="110" spans="1:15" ht="13.5" thickBot="1" x14ac:dyDescent="0.25">
      <c r="N110" s="107"/>
    </row>
    <row r="111" spans="1:15" ht="13.5" thickBot="1" x14ac:dyDescent="0.25">
      <c r="A111" s="144"/>
      <c r="B111" s="144"/>
      <c r="C111" s="186"/>
      <c r="D111" s="144"/>
      <c r="E111" s="187"/>
      <c r="F111" s="186"/>
      <c r="G111" s="188"/>
      <c r="H111" s="144"/>
      <c r="I111" s="144"/>
      <c r="J111" s="144"/>
      <c r="K111" s="144"/>
      <c r="L111" s="251"/>
      <c r="M111" s="174"/>
    </row>
    <row r="112" spans="1:15" ht="18.75" thickBot="1" x14ac:dyDescent="0.45">
      <c r="A112" s="406" t="s">
        <v>247</v>
      </c>
      <c r="B112" s="181" t="s">
        <v>255</v>
      </c>
      <c r="C112" s="359" t="s">
        <v>13</v>
      </c>
      <c r="D112" s="360">
        <v>1600</v>
      </c>
      <c r="E112" s="289" t="s">
        <v>43</v>
      </c>
      <c r="F112" s="365">
        <v>42042</v>
      </c>
      <c r="G112" s="327" t="s">
        <v>276</v>
      </c>
      <c r="H112" s="361" t="s">
        <v>253</v>
      </c>
      <c r="I112" s="288">
        <f>+IF($C112="MACHO",1,0)</f>
        <v>0</v>
      </c>
      <c r="J112" s="288">
        <f>+IF($C112="HEMBRA",1,0)</f>
        <v>1</v>
      </c>
      <c r="K112" s="288">
        <f>+IF($C112="-",1,0)</f>
        <v>0</v>
      </c>
      <c r="L112" s="291" t="s">
        <v>379</v>
      </c>
      <c r="M112" s="391" t="s">
        <v>470</v>
      </c>
    </row>
    <row r="113" spans="1:15" ht="13.5" thickBot="1" x14ac:dyDescent="0.25">
      <c r="N113" s="119"/>
    </row>
    <row r="114" spans="1:15" ht="18.75" thickBot="1" x14ac:dyDescent="0.45">
      <c r="A114" s="291" t="s">
        <v>231</v>
      </c>
      <c r="B114" s="181" t="s">
        <v>255</v>
      </c>
      <c r="C114" s="359" t="s">
        <v>13</v>
      </c>
      <c r="D114" s="368">
        <v>1600</v>
      </c>
      <c r="E114" s="303" t="s">
        <v>43</v>
      </c>
      <c r="F114" s="363">
        <v>42042</v>
      </c>
      <c r="G114" s="387" t="s">
        <v>290</v>
      </c>
      <c r="H114" s="361" t="s">
        <v>253</v>
      </c>
      <c r="I114" s="288">
        <f t="shared" ref="I114:I120" si="6">+IF($C114="MACHO",1,0)</f>
        <v>0</v>
      </c>
      <c r="J114" s="288">
        <f t="shared" ref="J114:J120" si="7">+IF($C114="HEMBRA",1,0)</f>
        <v>1</v>
      </c>
      <c r="K114" s="288">
        <f t="shared" ref="K114:K120" si="8">+IF($C114="-",1,0)</f>
        <v>0</v>
      </c>
      <c r="L114" s="291" t="s">
        <v>383</v>
      </c>
      <c r="M114" s="391" t="s">
        <v>476</v>
      </c>
    </row>
    <row r="115" spans="1:15" ht="13.5" thickBot="1" x14ac:dyDescent="0.25"/>
    <row r="116" spans="1:15" ht="18.75" thickBot="1" x14ac:dyDescent="0.45">
      <c r="A116" s="406" t="s">
        <v>451</v>
      </c>
      <c r="B116" s="181" t="s">
        <v>459</v>
      </c>
      <c r="C116" s="380" t="s">
        <v>9</v>
      </c>
      <c r="D116" s="382">
        <v>1400</v>
      </c>
      <c r="E116" s="303" t="s">
        <v>457</v>
      </c>
      <c r="F116" s="388">
        <v>42252</v>
      </c>
      <c r="G116" s="371" t="s">
        <v>446</v>
      </c>
      <c r="H116" s="361" t="s">
        <v>445</v>
      </c>
      <c r="I116" s="373">
        <f t="shared" si="6"/>
        <v>0</v>
      </c>
      <c r="J116" s="373">
        <f t="shared" si="7"/>
        <v>0</v>
      </c>
      <c r="K116" s="310">
        <f t="shared" si="8"/>
        <v>1</v>
      </c>
      <c r="L116" s="295"/>
      <c r="M116" s="391" t="s">
        <v>470</v>
      </c>
    </row>
    <row r="117" spans="1:15" ht="18.75" thickBot="1" x14ac:dyDescent="0.45">
      <c r="A117" s="407" t="s">
        <v>452</v>
      </c>
      <c r="B117" s="144" t="s">
        <v>459</v>
      </c>
      <c r="C117" s="384" t="s">
        <v>9</v>
      </c>
      <c r="D117" s="381">
        <v>1400</v>
      </c>
      <c r="E117" s="367" t="s">
        <v>457</v>
      </c>
      <c r="F117" s="389">
        <v>42252</v>
      </c>
      <c r="G117" s="379" t="s">
        <v>447</v>
      </c>
      <c r="H117" s="358" t="s">
        <v>445</v>
      </c>
      <c r="I117" s="385">
        <f t="shared" si="6"/>
        <v>0</v>
      </c>
      <c r="J117" s="385">
        <f t="shared" si="7"/>
        <v>0</v>
      </c>
      <c r="K117" s="392">
        <f t="shared" si="8"/>
        <v>1</v>
      </c>
      <c r="L117" s="374"/>
      <c r="M117" s="391" t="s">
        <v>470</v>
      </c>
    </row>
    <row r="118" spans="1:15" ht="18.75" thickBot="1" x14ac:dyDescent="0.45">
      <c r="A118" s="406" t="s">
        <v>453</v>
      </c>
      <c r="B118" s="181" t="s">
        <v>458</v>
      </c>
      <c r="C118" s="380" t="s">
        <v>9</v>
      </c>
      <c r="D118" s="382">
        <v>1400</v>
      </c>
      <c r="E118" s="303" t="s">
        <v>457</v>
      </c>
      <c r="F118" s="388">
        <v>42252</v>
      </c>
      <c r="G118" s="371" t="s">
        <v>448</v>
      </c>
      <c r="H118" s="361" t="s">
        <v>445</v>
      </c>
      <c r="I118" s="373">
        <f t="shared" si="6"/>
        <v>0</v>
      </c>
      <c r="J118" s="373">
        <f t="shared" si="7"/>
        <v>0</v>
      </c>
      <c r="K118" s="310">
        <f t="shared" si="8"/>
        <v>1</v>
      </c>
      <c r="L118" s="295"/>
      <c r="M118" s="402" t="s">
        <v>468</v>
      </c>
    </row>
    <row r="119" spans="1:15" ht="18.75" thickBot="1" x14ac:dyDescent="0.45">
      <c r="A119" s="340" t="s">
        <v>454</v>
      </c>
      <c r="B119" s="144" t="s">
        <v>456</v>
      </c>
      <c r="C119" s="384" t="s">
        <v>9</v>
      </c>
      <c r="D119" s="381">
        <v>1000</v>
      </c>
      <c r="E119" s="367" t="s">
        <v>457</v>
      </c>
      <c r="F119" s="389">
        <v>42252</v>
      </c>
      <c r="G119" s="379" t="s">
        <v>449</v>
      </c>
      <c r="H119" s="358" t="s">
        <v>445</v>
      </c>
      <c r="I119" s="385">
        <f t="shared" si="6"/>
        <v>0</v>
      </c>
      <c r="J119" s="385">
        <f t="shared" si="7"/>
        <v>0</v>
      </c>
      <c r="K119" s="392">
        <f t="shared" si="8"/>
        <v>1</v>
      </c>
      <c r="L119" s="374"/>
      <c r="M119" s="465" t="s">
        <v>460</v>
      </c>
      <c r="N119" s="107"/>
    </row>
    <row r="120" spans="1:15" ht="18" x14ac:dyDescent="0.4">
      <c r="A120" s="405" t="s">
        <v>455</v>
      </c>
      <c r="B120" s="259" t="s">
        <v>456</v>
      </c>
      <c r="C120" s="394" t="s">
        <v>9</v>
      </c>
      <c r="D120" s="395">
        <v>1000</v>
      </c>
      <c r="E120" s="396" t="s">
        <v>457</v>
      </c>
      <c r="F120" s="397">
        <v>42252</v>
      </c>
      <c r="G120" s="398" t="s">
        <v>450</v>
      </c>
      <c r="H120" s="399" t="s">
        <v>445</v>
      </c>
      <c r="I120" s="400">
        <f t="shared" si="6"/>
        <v>0</v>
      </c>
      <c r="J120" s="400">
        <f t="shared" si="7"/>
        <v>0</v>
      </c>
      <c r="K120" s="401">
        <f t="shared" si="8"/>
        <v>1</v>
      </c>
      <c r="L120" s="402"/>
      <c r="M120" s="463" t="s">
        <v>469</v>
      </c>
      <c r="N120" s="464"/>
      <c r="O120" s="403"/>
    </row>
    <row r="122" spans="1:15" ht="13.5" thickBot="1" x14ac:dyDescent="0.25"/>
    <row r="123" spans="1:15" ht="18.75" thickBot="1" x14ac:dyDescent="0.45">
      <c r="A123" s="289">
        <v>1219</v>
      </c>
      <c r="B123" s="132" t="s">
        <v>80</v>
      </c>
      <c r="C123" s="291" t="s">
        <v>6</v>
      </c>
      <c r="D123" s="334">
        <v>1800</v>
      </c>
      <c r="E123" s="321" t="s">
        <v>9</v>
      </c>
      <c r="F123" s="333">
        <v>41488</v>
      </c>
      <c r="G123" s="327" t="s">
        <v>415</v>
      </c>
      <c r="K123" s="241" t="s">
        <v>472</v>
      </c>
      <c r="M123" s="404">
        <v>42294</v>
      </c>
    </row>
    <row r="124" spans="1:15" ht="13.5" thickBot="1" x14ac:dyDescent="0.25"/>
    <row r="125" spans="1:15" ht="18.75" thickBot="1" x14ac:dyDescent="0.45">
      <c r="A125" s="291">
        <v>1085</v>
      </c>
      <c r="B125" s="132" t="s">
        <v>29</v>
      </c>
      <c r="C125" s="288" t="s">
        <v>13</v>
      </c>
      <c r="D125" s="302">
        <v>2160</v>
      </c>
      <c r="E125" s="303" t="s">
        <v>30</v>
      </c>
      <c r="F125" s="305">
        <v>41470</v>
      </c>
      <c r="G125" s="306" t="s">
        <v>59</v>
      </c>
      <c r="H125" s="294"/>
      <c r="I125" s="288">
        <f t="shared" ref="I125:I130" si="9">+IF($C125="MACHO",1,0)</f>
        <v>0</v>
      </c>
      <c r="J125" s="288">
        <f t="shared" ref="J125:J130" si="10">+IF($C125="HEMBRA",1,0)</f>
        <v>1</v>
      </c>
      <c r="K125" s="291">
        <f t="shared" ref="K125:K130" si="11">+IF($C125="-",1,0)</f>
        <v>0</v>
      </c>
      <c r="L125" s="391"/>
      <c r="M125" s="7" t="s">
        <v>474</v>
      </c>
      <c r="N125" s="119"/>
      <c r="O125" s="46"/>
    </row>
    <row r="126" spans="1:15" ht="18.75" thickBot="1" x14ac:dyDescent="0.45">
      <c r="A126" s="291">
        <v>1094</v>
      </c>
      <c r="B126" s="132" t="s">
        <v>78</v>
      </c>
      <c r="C126" s="291" t="s">
        <v>13</v>
      </c>
      <c r="D126" s="302">
        <v>1980</v>
      </c>
      <c r="E126" s="303" t="s">
        <v>30</v>
      </c>
      <c r="F126" s="304">
        <v>41580</v>
      </c>
      <c r="G126" s="313" t="s">
        <v>65</v>
      </c>
      <c r="H126" s="314"/>
      <c r="I126" s="288">
        <f t="shared" si="9"/>
        <v>0</v>
      </c>
      <c r="J126" s="288">
        <f t="shared" si="10"/>
        <v>1</v>
      </c>
      <c r="K126" s="291">
        <f t="shared" si="11"/>
        <v>0</v>
      </c>
      <c r="L126" s="402"/>
      <c r="M126" s="432" t="s">
        <v>475</v>
      </c>
      <c r="N126" s="267"/>
      <c r="O126" s="431"/>
    </row>
    <row r="127" spans="1:15" ht="18.75" thickBot="1" x14ac:dyDescent="0.45">
      <c r="A127" s="289">
        <v>1214</v>
      </c>
      <c r="B127" s="132" t="s">
        <v>343</v>
      </c>
      <c r="C127" s="291" t="s">
        <v>6</v>
      </c>
      <c r="D127" s="336">
        <v>2160</v>
      </c>
      <c r="E127" s="321" t="s">
        <v>193</v>
      </c>
      <c r="F127" s="333">
        <v>42036</v>
      </c>
      <c r="G127" s="327" t="s">
        <v>418</v>
      </c>
      <c r="H127" s="339"/>
      <c r="I127" s="290">
        <f t="shared" si="9"/>
        <v>1</v>
      </c>
      <c r="J127" s="291">
        <f t="shared" si="10"/>
        <v>0</v>
      </c>
      <c r="K127" s="292">
        <f t="shared" si="11"/>
        <v>0</v>
      </c>
      <c r="L127" s="258"/>
      <c r="M127" s="7" t="s">
        <v>475</v>
      </c>
      <c r="N127" s="107"/>
      <c r="O127" s="107"/>
    </row>
    <row r="128" spans="1:15" ht="18.75" thickBot="1" x14ac:dyDescent="0.45">
      <c r="A128" s="411">
        <v>1225</v>
      </c>
      <c r="B128" s="436" t="s">
        <v>389</v>
      </c>
      <c r="C128" s="301" t="s">
        <v>6</v>
      </c>
      <c r="D128" s="437">
        <v>3360</v>
      </c>
      <c r="E128" s="438" t="s">
        <v>354</v>
      </c>
      <c r="F128" s="439">
        <v>42025</v>
      </c>
      <c r="G128" s="440" t="s">
        <v>425</v>
      </c>
      <c r="H128" s="441"/>
      <c r="I128" s="350">
        <f t="shared" si="9"/>
        <v>1</v>
      </c>
      <c r="J128" s="340">
        <f t="shared" si="10"/>
        <v>0</v>
      </c>
      <c r="K128" s="442">
        <f t="shared" si="11"/>
        <v>0</v>
      </c>
      <c r="L128" s="433"/>
      <c r="M128" s="68" t="s">
        <v>475</v>
      </c>
      <c r="N128" s="431"/>
    </row>
    <row r="129" spans="1:23" ht="18.75" thickBot="1" x14ac:dyDescent="0.45">
      <c r="A129" s="335">
        <v>1185</v>
      </c>
      <c r="B129" s="145" t="s">
        <v>390</v>
      </c>
      <c r="C129" s="291" t="s">
        <v>13</v>
      </c>
      <c r="D129" s="334">
        <v>6000</v>
      </c>
      <c r="E129" s="321" t="s">
        <v>99</v>
      </c>
      <c r="F129" s="333">
        <v>41700</v>
      </c>
      <c r="G129" s="327" t="s">
        <v>100</v>
      </c>
      <c r="H129" s="311"/>
      <c r="I129" s="288">
        <f t="shared" si="9"/>
        <v>0</v>
      </c>
      <c r="J129" s="288">
        <f t="shared" si="10"/>
        <v>1</v>
      </c>
      <c r="K129" s="291">
        <f t="shared" si="11"/>
        <v>0</v>
      </c>
      <c r="L129" s="119"/>
      <c r="M129" s="7" t="s">
        <v>475</v>
      </c>
      <c r="N129" s="107"/>
    </row>
    <row r="130" spans="1:23" ht="21" thickBot="1" x14ac:dyDescent="0.45">
      <c r="A130" s="422">
        <v>1139</v>
      </c>
      <c r="B130" s="443" t="s">
        <v>73</v>
      </c>
      <c r="C130" s="444" t="s">
        <v>13</v>
      </c>
      <c r="D130" s="445">
        <v>2400</v>
      </c>
      <c r="E130" s="446" t="s">
        <v>26</v>
      </c>
      <c r="F130" s="447">
        <v>41683</v>
      </c>
      <c r="G130" s="424" t="s">
        <v>429</v>
      </c>
      <c r="H130" s="448"/>
      <c r="I130" s="422">
        <f t="shared" si="9"/>
        <v>0</v>
      </c>
      <c r="J130" s="422">
        <f t="shared" si="10"/>
        <v>1</v>
      </c>
      <c r="K130" s="423">
        <f t="shared" si="11"/>
        <v>0</v>
      </c>
      <c r="L130" s="378"/>
      <c r="M130" s="434" t="s">
        <v>475</v>
      </c>
      <c r="N130" s="435"/>
    </row>
    <row r="131" spans="1:23" ht="14.25" thickBot="1" x14ac:dyDescent="0.3">
      <c r="A131" s="5" t="s">
        <v>221</v>
      </c>
      <c r="B131" s="236" t="s">
        <v>254</v>
      </c>
      <c r="C131" s="8" t="s">
        <v>9</v>
      </c>
      <c r="D131" s="255">
        <v>800</v>
      </c>
      <c r="E131" s="8" t="s">
        <v>251</v>
      </c>
      <c r="F131" s="26">
        <v>42040</v>
      </c>
      <c r="G131" s="254" t="s">
        <v>265</v>
      </c>
      <c r="H131" s="178" t="s">
        <v>252</v>
      </c>
      <c r="I131" s="4">
        <f>+IF($C131="MACHO",1,0)</f>
        <v>0</v>
      </c>
      <c r="J131" s="4">
        <f>+IF($C131="HEMBRA",1,0)</f>
        <v>0</v>
      </c>
      <c r="K131" s="5">
        <f>+IF($C131="-",1,0)</f>
        <v>1</v>
      </c>
      <c r="L131" s="5" t="s">
        <v>297</v>
      </c>
      <c r="M131" s="29" t="s">
        <v>473</v>
      </c>
    </row>
    <row r="132" spans="1:23" ht="18.75" thickBot="1" x14ac:dyDescent="0.45">
      <c r="A132" s="291" t="s">
        <v>322</v>
      </c>
      <c r="B132" s="386" t="s">
        <v>255</v>
      </c>
      <c r="C132" s="369" t="s">
        <v>9</v>
      </c>
      <c r="D132" s="370">
        <v>1000</v>
      </c>
      <c r="E132" s="335" t="s">
        <v>43</v>
      </c>
      <c r="F132" s="388">
        <v>42079</v>
      </c>
      <c r="G132" s="371" t="s">
        <v>430</v>
      </c>
      <c r="H132" s="372" t="s">
        <v>304</v>
      </c>
      <c r="I132" s="373">
        <f>+IF($C132="MACHO",1,0)</f>
        <v>0</v>
      </c>
      <c r="J132" s="373">
        <f>+IF($C132="HEMBRA",1,0)</f>
        <v>0</v>
      </c>
      <c r="K132" s="310">
        <f>+IF($C132="-",1,0)</f>
        <v>1</v>
      </c>
      <c r="L132" s="295"/>
      <c r="M132" s="393" t="s">
        <v>490</v>
      </c>
      <c r="O132" s="492" t="s">
        <v>498</v>
      </c>
    </row>
    <row r="133" spans="1:23" ht="14.25" thickBot="1" x14ac:dyDescent="0.3">
      <c r="A133" s="291" t="s">
        <v>351</v>
      </c>
      <c r="B133" s="236" t="s">
        <v>254</v>
      </c>
      <c r="C133" s="289" t="s">
        <v>9</v>
      </c>
      <c r="D133" s="364">
        <v>1700</v>
      </c>
      <c r="E133" s="335" t="s">
        <v>251</v>
      </c>
      <c r="F133" s="363">
        <v>42040</v>
      </c>
      <c r="G133" s="183"/>
      <c r="H133" s="361" t="s">
        <v>252</v>
      </c>
      <c r="I133" s="288">
        <f>+IF($C133="MACHO",1,0)</f>
        <v>0</v>
      </c>
      <c r="J133" s="288">
        <f>+IF($C133="HEMBRA",1,0)</f>
        <v>0</v>
      </c>
      <c r="K133" s="291">
        <f>+IF($C133="-",1,0)</f>
        <v>1</v>
      </c>
      <c r="L133" s="292" t="s">
        <v>375</v>
      </c>
      <c r="M133" s="390" t="s">
        <v>465</v>
      </c>
    </row>
    <row r="134" spans="1:23" ht="13.5" thickBot="1" x14ac:dyDescent="0.25"/>
    <row r="135" spans="1:23" ht="18.75" thickBot="1" x14ac:dyDescent="0.45">
      <c r="A135" s="288">
        <v>1123</v>
      </c>
      <c r="B135" s="293" t="s">
        <v>347</v>
      </c>
      <c r="C135" s="324" t="s">
        <v>13</v>
      </c>
      <c r="D135" s="320">
        <v>2280</v>
      </c>
      <c r="E135" s="323" t="s">
        <v>26</v>
      </c>
      <c r="F135" s="322">
        <v>41680</v>
      </c>
      <c r="G135" s="306" t="s">
        <v>69</v>
      </c>
      <c r="H135" s="314"/>
      <c r="I135" s="288">
        <f>+IF($C135="MACHO",1,0)</f>
        <v>0</v>
      </c>
      <c r="J135" s="288">
        <f>+IF($C135="HEMBRA",1,0)</f>
        <v>1</v>
      </c>
      <c r="K135" s="291">
        <f>+IF($C135="-",1,0)</f>
        <v>0</v>
      </c>
      <c r="L135" s="290">
        <v>68</v>
      </c>
      <c r="M135" s="491" t="e">
        <f>DAYS360(F135,#REF!,FALSE)/30</f>
        <v>#REF!</v>
      </c>
      <c r="N135" s="510" t="e">
        <f>+IF($M135&gt;12,IF(I135=1,$S135,""),"")</f>
        <v>#REF!</v>
      </c>
      <c r="O135" s="510" t="e">
        <f>+IF($M135&gt;12,IF(J135=1,$S135,""),"")</f>
        <v>#REF!</v>
      </c>
      <c r="P135" s="510" t="e">
        <f>+IF($M135&gt;12,"",S135)</f>
        <v>#REF!</v>
      </c>
      <c r="Q135" s="510"/>
      <c r="R135" s="291">
        <v>69</v>
      </c>
      <c r="S135" s="292">
        <f>AVERAGE(R135,L135)</f>
        <v>68.5</v>
      </c>
      <c r="T135" t="s">
        <v>492</v>
      </c>
    </row>
    <row r="136" spans="1:23" ht="18.75" thickBot="1" x14ac:dyDescent="0.45">
      <c r="A136" s="288" t="s">
        <v>113</v>
      </c>
      <c r="B136" s="136" t="s">
        <v>107</v>
      </c>
      <c r="C136" s="466" t="s">
        <v>17</v>
      </c>
      <c r="D136" s="467">
        <v>2000</v>
      </c>
      <c r="E136" s="289" t="s">
        <v>115</v>
      </c>
      <c r="F136" s="352">
        <v>41931</v>
      </c>
      <c r="G136" s="353" t="s">
        <v>154</v>
      </c>
      <c r="H136" s="354" t="s">
        <v>119</v>
      </c>
      <c r="I136" s="288">
        <f>+IF($C136="MACHO",1,0)</f>
        <v>1</v>
      </c>
      <c r="J136" s="288">
        <f>+IF($C136="HEMBRA",1,0)</f>
        <v>0</v>
      </c>
      <c r="K136" s="291">
        <f>+IF($C136="-",1,0)</f>
        <v>0</v>
      </c>
      <c r="L136" s="297"/>
      <c r="M136" s="480" t="e">
        <f>DAYS360(F136,#REF!,FALSE)/30</f>
        <v>#REF!</v>
      </c>
      <c r="N136" s="483" t="e">
        <f>+IF($M136&gt;12,IF(I136=1,$S136,""),"")</f>
        <v>#REF!</v>
      </c>
      <c r="O136" s="483" t="e">
        <f>+IF($M136&gt;12,IF(J136=1,$S136,""),"")</f>
        <v>#REF!</v>
      </c>
      <c r="P136" s="483" t="e">
        <f>+IF($M136&gt;12,"",S136)</f>
        <v>#REF!</v>
      </c>
      <c r="Q136" s="484"/>
      <c r="R136" s="474">
        <v>203</v>
      </c>
      <c r="S136" s="341">
        <f>AVERAGE(R136,L136)</f>
        <v>203</v>
      </c>
      <c r="T136" s="241" t="s">
        <v>491</v>
      </c>
    </row>
    <row r="138" spans="1:23" ht="14.25" thickBot="1" x14ac:dyDescent="0.3">
      <c r="A138" s="297" t="s">
        <v>213</v>
      </c>
      <c r="B138" s="410" t="s">
        <v>254</v>
      </c>
      <c r="C138" s="408" t="s">
        <v>13</v>
      </c>
      <c r="D138" s="383">
        <v>3080.0000000000005</v>
      </c>
      <c r="E138" s="298" t="s">
        <v>251</v>
      </c>
      <c r="F138" s="357">
        <v>42040</v>
      </c>
      <c r="G138" s="253" t="s">
        <v>258</v>
      </c>
      <c r="H138" s="358" t="s">
        <v>252</v>
      </c>
      <c r="I138" s="297">
        <f>+IF($C138="MACHO",1,0)</f>
        <v>0</v>
      </c>
      <c r="J138" s="297">
        <f>+IF($C138="HEMBRA",1,0)</f>
        <v>1</v>
      </c>
      <c r="K138" s="340">
        <f>+IF($C138="-",1,0)</f>
        <v>0</v>
      </c>
      <c r="L138" s="516"/>
      <c r="M138" s="480" t="e">
        <f>DAYS360(F138,#REF!,FALSE)/30</f>
        <v>#REF!</v>
      </c>
      <c r="N138" s="483" t="e">
        <f>+IF($M138&gt;12,IF(I138=1,$S138,""),"")</f>
        <v>#REF!</v>
      </c>
      <c r="O138" s="483" t="e">
        <f>+IF($M138&gt;12,IF(J138=1,$S138,""),"")</f>
        <v>#REF!</v>
      </c>
      <c r="P138" s="483" t="e">
        <f>+IF($M138&gt;12,"",S138)</f>
        <v>#REF!</v>
      </c>
      <c r="Q138" s="484"/>
      <c r="R138" s="474">
        <v>230</v>
      </c>
      <c r="S138" s="341" t="e">
        <f>AVERAGE(R138,#REF!)</f>
        <v>#REF!</v>
      </c>
      <c r="U138" s="276">
        <v>42361</v>
      </c>
      <c r="V138" s="241" t="s">
        <v>499</v>
      </c>
    </row>
    <row r="139" spans="1:23" ht="13.5" thickBot="1" x14ac:dyDescent="0.25"/>
    <row r="140" spans="1:23" ht="13.5" thickBot="1" x14ac:dyDescent="0.25">
      <c r="A140" s="413" t="s">
        <v>471</v>
      </c>
      <c r="B140" s="413" t="s">
        <v>471</v>
      </c>
      <c r="C140" s="414" t="s">
        <v>471</v>
      </c>
      <c r="D140" s="415" t="s">
        <v>471</v>
      </c>
      <c r="E140" s="415" t="s">
        <v>471</v>
      </c>
      <c r="F140" s="415" t="s">
        <v>471</v>
      </c>
      <c r="G140" s="416" t="s">
        <v>471</v>
      </c>
      <c r="H140" s="417" t="s">
        <v>471</v>
      </c>
      <c r="I140" s="418" t="s">
        <v>471</v>
      </c>
      <c r="J140" s="418" t="s">
        <v>471</v>
      </c>
      <c r="K140" s="418" t="s">
        <v>471</v>
      </c>
      <c r="L140" s="418" t="s">
        <v>471</v>
      </c>
      <c r="M140" s="418" t="s">
        <v>471</v>
      </c>
    </row>
    <row r="141" spans="1:23" x14ac:dyDescent="0.2">
      <c r="A141" s="412" t="s">
        <v>471</v>
      </c>
      <c r="B141" s="412" t="s">
        <v>471</v>
      </c>
      <c r="C141" s="412" t="s">
        <v>471</v>
      </c>
      <c r="D141" s="412" t="s">
        <v>471</v>
      </c>
      <c r="E141" s="412" t="s">
        <v>471</v>
      </c>
      <c r="F141" s="412" t="s">
        <v>471</v>
      </c>
      <c r="G141" s="412" t="s">
        <v>471</v>
      </c>
      <c r="H141" s="412" t="s">
        <v>471</v>
      </c>
      <c r="I141" s="412" t="s">
        <v>471</v>
      </c>
      <c r="J141" s="412" t="s">
        <v>471</v>
      </c>
      <c r="K141" s="412" t="s">
        <v>471</v>
      </c>
      <c r="L141" s="412" t="s">
        <v>471</v>
      </c>
      <c r="M141" s="412" t="s">
        <v>471</v>
      </c>
      <c r="N141" s="412" t="s">
        <v>471</v>
      </c>
      <c r="O141" s="412" t="s">
        <v>471</v>
      </c>
    </row>
    <row r="142" spans="1:23" ht="13.5" thickBot="1" x14ac:dyDescent="0.25"/>
    <row r="143" spans="1:23" ht="18.75" thickBot="1" x14ac:dyDescent="0.45">
      <c r="A143" s="288">
        <v>1099</v>
      </c>
      <c r="B143" s="432" t="s">
        <v>46</v>
      </c>
      <c r="C143" s="292" t="s">
        <v>6</v>
      </c>
      <c r="D143" s="302">
        <v>1980.0000000000002</v>
      </c>
      <c r="E143" s="311" t="s">
        <v>20</v>
      </c>
      <c r="F143" s="304">
        <v>41342</v>
      </c>
      <c r="G143" s="313" t="s">
        <v>37</v>
      </c>
      <c r="H143" s="314"/>
      <c r="I143" s="288">
        <f>+IF($C143="MACHO",1,0)</f>
        <v>1</v>
      </c>
      <c r="J143" s="288">
        <f>+IF($C143="HEMBRA",1,0)</f>
        <v>0</v>
      </c>
      <c r="K143" s="291">
        <f>+IF($C143="-",1,0)</f>
        <v>0</v>
      </c>
      <c r="L143" s="524" t="s">
        <v>502</v>
      </c>
      <c r="M143" s="491" t="e">
        <f>DAYS360(F143,#REF!,FALSE)/30</f>
        <v>#REF!</v>
      </c>
      <c r="N143" s="510" t="e">
        <f>+IF($M143&gt;12,IF(I143=1,$S143,""),"")</f>
        <v>#REF!</v>
      </c>
      <c r="O143" s="510" t="e">
        <f>+IF($M143&gt;12,IF(J143=1,$S143,""),"")</f>
        <v>#REF!</v>
      </c>
      <c r="P143" s="510" t="e">
        <f>+IF($M143&gt;12,"",S143)</f>
        <v>#REF!</v>
      </c>
      <c r="Q143" s="510"/>
      <c r="R143" s="501">
        <v>99</v>
      </c>
      <c r="S143" s="292">
        <f>AVERAGE(R143,L143)</f>
        <v>99</v>
      </c>
      <c r="T143" s="537"/>
      <c r="U143" s="538">
        <v>94</v>
      </c>
      <c r="V143" s="29" t="s">
        <v>504</v>
      </c>
      <c r="W143" s="287"/>
    </row>
    <row r="144" spans="1:23" ht="18.75" thickBot="1" x14ac:dyDescent="0.45">
      <c r="A144" s="291">
        <v>1167</v>
      </c>
      <c r="B144" s="136" t="s">
        <v>83</v>
      </c>
      <c r="C144" s="331" t="s">
        <v>13</v>
      </c>
      <c r="D144" s="329">
        <v>1584.0000000000002</v>
      </c>
      <c r="E144" s="330" t="s">
        <v>42</v>
      </c>
      <c r="F144" s="539">
        <v>41622</v>
      </c>
      <c r="G144" s="306" t="s">
        <v>93</v>
      </c>
      <c r="H144" s="294"/>
      <c r="I144" s="312">
        <f>+IF($C144="MACHO",1,0)</f>
        <v>0</v>
      </c>
      <c r="J144" s="312">
        <f>+IF($C144="HEMBRA",1,0)</f>
        <v>1</v>
      </c>
      <c r="K144" s="296">
        <f>+IF($C144="-",1,0)</f>
        <v>0</v>
      </c>
      <c r="L144" s="512">
        <v>56</v>
      </c>
      <c r="M144" s="480" t="e">
        <f>DAYS360(F144,#REF!,FALSE)/30</f>
        <v>#REF!</v>
      </c>
      <c r="N144" s="483" t="e">
        <f>+IF($M144&gt;12,IF(I144=1,$S144,""),"")</f>
        <v>#REF!</v>
      </c>
      <c r="O144" s="483" t="e">
        <f>+IF($M144&gt;12,IF(J144=1,$S144,""),"")</f>
        <v>#REF!</v>
      </c>
      <c r="P144" s="483" t="e">
        <f>+IF($M144&gt;12,"",S144)</f>
        <v>#REF!</v>
      </c>
      <c r="Q144" s="483"/>
      <c r="R144" s="540">
        <v>56</v>
      </c>
      <c r="S144" s="341">
        <f>AVERAGE(R144,L144)</f>
        <v>56</v>
      </c>
      <c r="T144" s="378"/>
      <c r="U144" s="435"/>
      <c r="V144" s="29" t="s">
        <v>504</v>
      </c>
      <c r="W144" s="287"/>
    </row>
    <row r="145" spans="1:21" ht="13.5" thickBot="1" x14ac:dyDescent="0.25"/>
    <row r="146" spans="1:21" ht="18.75" thickBot="1" x14ac:dyDescent="0.45">
      <c r="A146" s="300" t="s">
        <v>112</v>
      </c>
      <c r="B146" s="517" t="s">
        <v>329</v>
      </c>
      <c r="C146" s="518" t="s">
        <v>6</v>
      </c>
      <c r="D146" s="519">
        <v>4400</v>
      </c>
      <c r="E146" s="411" t="s">
        <v>115</v>
      </c>
      <c r="F146" s="520">
        <v>41931</v>
      </c>
      <c r="G146" s="521" t="s">
        <v>153</v>
      </c>
      <c r="H146" s="522" t="s">
        <v>119</v>
      </c>
      <c r="I146" s="300">
        <f>+IF($C146="MACHO",1,0)</f>
        <v>1</v>
      </c>
      <c r="J146" s="300">
        <f>+IF($C146="HEMBRA",1,0)</f>
        <v>0</v>
      </c>
      <c r="K146" s="301">
        <f>+IF($C146="-",1,0)</f>
        <v>0</v>
      </c>
      <c r="M146" s="485" t="e">
        <f>DAYS360(F146,#REF!,FALSE)/30</f>
        <v>#REF!</v>
      </c>
      <c r="N146" s="484" t="e">
        <f>+IF($M146&gt;12,IF(I146=1,$S146,""),"")</f>
        <v>#REF!</v>
      </c>
      <c r="O146" s="484" t="e">
        <f>+IF($M146&gt;12,IF(J146=1,$S146,""),"")</f>
        <v>#REF!</v>
      </c>
      <c r="P146" s="484" t="e">
        <f>+IF($M146&gt;12,"",S146)</f>
        <v>#REF!</v>
      </c>
      <c r="Q146" s="484"/>
      <c r="R146" s="490">
        <v>160</v>
      </c>
      <c r="S146" s="341">
        <f>AVERAGE(R146,L146)</f>
        <v>160</v>
      </c>
      <c r="T146" s="241" t="s">
        <v>505</v>
      </c>
    </row>
    <row r="147" spans="1:21" ht="13.5" thickBot="1" x14ac:dyDescent="0.25"/>
    <row r="148" spans="1:21" ht="18.75" thickBot="1" x14ac:dyDescent="0.45">
      <c r="A148" s="291">
        <v>1170</v>
      </c>
      <c r="B148" s="492" t="s">
        <v>82</v>
      </c>
      <c r="C148" s="319" t="s">
        <v>13</v>
      </c>
      <c r="D148" s="320">
        <v>1584.0000000000002</v>
      </c>
      <c r="E148" s="330" t="s">
        <v>42</v>
      </c>
      <c r="F148" s="332">
        <v>41622</v>
      </c>
      <c r="G148" s="306" t="s">
        <v>91</v>
      </c>
      <c r="H148" s="294"/>
      <c r="I148" s="312">
        <f>+IF($C148="MACHO",1,0)</f>
        <v>0</v>
      </c>
      <c r="J148" s="312">
        <f>+IF($C148="HEMBRA",1,0)</f>
        <v>1</v>
      </c>
      <c r="K148" s="296">
        <f>+IF($C148="-",1,0)</f>
        <v>0</v>
      </c>
      <c r="L148" s="512">
        <v>47</v>
      </c>
      <c r="M148" s="480" t="e">
        <f>DAYS360(F148,#REF!,FALSE)/30</f>
        <v>#REF!</v>
      </c>
      <c r="N148" s="483" t="e">
        <f>+IF($M148&gt;12,IF(I148=1,$S148,""),"")</f>
        <v>#REF!</v>
      </c>
      <c r="O148" s="483" t="e">
        <f>+IF($M148&gt;12,IF(J148=1,$S148,""),"")</f>
        <v>#REF!</v>
      </c>
      <c r="P148" s="483" t="e">
        <f>+IF($M148&gt;12,"",S148)</f>
        <v>#REF!</v>
      </c>
      <c r="Q148" s="483"/>
      <c r="R148" s="474">
        <v>45</v>
      </c>
      <c r="S148" s="341">
        <f>AVERAGE(R148,L148)</f>
        <v>46</v>
      </c>
      <c r="T148" s="241" t="s">
        <v>506</v>
      </c>
    </row>
    <row r="150" spans="1:21" ht="18.75" thickBot="1" x14ac:dyDescent="0.45">
      <c r="A150" s="534">
        <v>1200</v>
      </c>
      <c r="B150" s="535" t="s">
        <v>341</v>
      </c>
      <c r="C150" s="14" t="s">
        <v>6</v>
      </c>
      <c r="D150" s="147">
        <v>2000</v>
      </c>
      <c r="E150" s="142" t="s">
        <v>193</v>
      </c>
      <c r="F150" s="536">
        <v>42038</v>
      </c>
      <c r="G150" s="150" t="s">
        <v>200</v>
      </c>
      <c r="H150" s="155" t="s">
        <v>106</v>
      </c>
    </row>
    <row r="151" spans="1:21" ht="18.75" thickBot="1" x14ac:dyDescent="0.45">
      <c r="A151" s="449">
        <v>1201</v>
      </c>
      <c r="B151" s="228" t="s">
        <v>306</v>
      </c>
      <c r="C151" s="149" t="s">
        <v>6</v>
      </c>
      <c r="D151" s="147">
        <v>1500</v>
      </c>
      <c r="E151" s="142" t="s">
        <v>193</v>
      </c>
      <c r="F151" s="157">
        <v>42038</v>
      </c>
      <c r="G151" s="150" t="s">
        <v>201</v>
      </c>
      <c r="H151" s="155" t="s">
        <v>106</v>
      </c>
    </row>
    <row r="152" spans="1:21" ht="18.75" thickBot="1" x14ac:dyDescent="0.45">
      <c r="A152" s="450">
        <v>1216</v>
      </c>
      <c r="B152" s="146" t="s">
        <v>344</v>
      </c>
      <c r="C152" s="14" t="s">
        <v>13</v>
      </c>
      <c r="D152" s="147">
        <v>1800</v>
      </c>
      <c r="E152" s="39" t="s">
        <v>189</v>
      </c>
      <c r="F152" s="43">
        <v>42058</v>
      </c>
      <c r="G152" s="154" t="s">
        <v>417</v>
      </c>
      <c r="H152" s="155" t="s">
        <v>106</v>
      </c>
    </row>
    <row r="153" spans="1:21" ht="14.25" thickBot="1" x14ac:dyDescent="0.3">
      <c r="A153" s="452">
        <v>1003</v>
      </c>
      <c r="B153" s="41" t="s">
        <v>7</v>
      </c>
      <c r="C153" s="4" t="s">
        <v>6</v>
      </c>
      <c r="D153" s="9">
        <v>750</v>
      </c>
      <c r="E153" s="23" t="s">
        <v>8</v>
      </c>
      <c r="F153" s="13">
        <v>41233</v>
      </c>
      <c r="G153" s="49" t="s">
        <v>23</v>
      </c>
      <c r="H153" s="155" t="s">
        <v>106</v>
      </c>
    </row>
    <row r="154" spans="1:21" ht="14.25" thickBot="1" x14ac:dyDescent="0.3">
      <c r="A154" s="451">
        <v>1146</v>
      </c>
      <c r="B154" s="40" t="s">
        <v>52</v>
      </c>
      <c r="C154" s="20" t="s">
        <v>18</v>
      </c>
      <c r="D154" s="19">
        <v>1800</v>
      </c>
      <c r="E154" s="38" t="s">
        <v>30</v>
      </c>
      <c r="F154" s="22">
        <v>41692</v>
      </c>
      <c r="G154" s="30"/>
      <c r="H154" s="155" t="s">
        <v>106</v>
      </c>
    </row>
    <row r="155" spans="1:21" ht="18.75" thickBot="1" x14ac:dyDescent="0.45">
      <c r="A155" s="198">
        <v>1217</v>
      </c>
      <c r="B155" s="132" t="s">
        <v>316</v>
      </c>
      <c r="C155" s="5" t="s">
        <v>13</v>
      </c>
      <c r="D155" s="148">
        <v>1800</v>
      </c>
      <c r="E155" s="38" t="s">
        <v>189</v>
      </c>
      <c r="F155" s="44">
        <v>42058</v>
      </c>
      <c r="G155" s="138" t="s">
        <v>416</v>
      </c>
      <c r="H155" s="155" t="s">
        <v>106</v>
      </c>
    </row>
    <row r="156" spans="1:21" ht="18.75" thickBot="1" x14ac:dyDescent="0.45">
      <c r="A156" s="288">
        <v>1067</v>
      </c>
      <c r="B156" s="532" t="s">
        <v>28</v>
      </c>
      <c r="C156" s="290" t="s">
        <v>13</v>
      </c>
      <c r="D156" s="302">
        <v>1584.0000000000002</v>
      </c>
      <c r="E156" s="303" t="s">
        <v>19</v>
      </c>
      <c r="F156" s="305">
        <v>40951</v>
      </c>
      <c r="G156" s="306" t="s">
        <v>25</v>
      </c>
      <c r="H156" s="155" t="s">
        <v>106</v>
      </c>
      <c r="I156" s="288">
        <f>+IF($C156="MACHO",1,0)</f>
        <v>0</v>
      </c>
      <c r="J156" s="288">
        <f>+IF($C156="HEMBRA",1,0)</f>
        <v>1</v>
      </c>
      <c r="K156" s="291">
        <f>+IF($C156="-",1,0)</f>
        <v>0</v>
      </c>
      <c r="L156" s="512">
        <v>60</v>
      </c>
      <c r="M156" s="491" t="e">
        <f>DAYS360(F156,#REF!,FALSE)/30</f>
        <v>#REF!</v>
      </c>
      <c r="N156" s="483" t="e">
        <f>+IF($M156&gt;12,IF(I156=1,$S156,""),"")</f>
        <v>#REF!</v>
      </c>
      <c r="O156" s="483" t="e">
        <f>+IF($M156&gt;12,IF(J156=1,$S156,""),"")</f>
        <v>#REF!</v>
      </c>
      <c r="P156" s="483" t="e">
        <f>+IF($M156&gt;12,"",S156)</f>
        <v>#REF!</v>
      </c>
      <c r="Q156" s="483"/>
      <c r="R156" s="499">
        <v>52</v>
      </c>
      <c r="S156" s="341">
        <f>AVERAGE(R156,L156)</f>
        <v>56</v>
      </c>
      <c r="T156" s="375"/>
      <c r="U156" s="3">
        <v>49</v>
      </c>
    </row>
    <row r="157" spans="1:21" ht="13.5" thickBot="1" x14ac:dyDescent="0.25">
      <c r="A157" s="298">
        <v>1242</v>
      </c>
      <c r="B157" s="346"/>
      <c r="C157" s="442"/>
      <c r="D157" s="347"/>
      <c r="E157" s="296" t="s">
        <v>121</v>
      </c>
      <c r="H157" s="155" t="s">
        <v>106</v>
      </c>
    </row>
    <row r="158" spans="1:21" ht="18.75" thickBot="1" x14ac:dyDescent="0.25">
      <c r="A158" s="288">
        <v>1117</v>
      </c>
      <c r="B158" s="434" t="s">
        <v>48</v>
      </c>
      <c r="C158" s="324" t="s">
        <v>13</v>
      </c>
      <c r="D158" s="541">
        <v>1452.0000000000002</v>
      </c>
      <c r="E158" s="321" t="s">
        <v>47</v>
      </c>
      <c r="F158" s="322">
        <v>41682</v>
      </c>
      <c r="G158" s="325" t="s">
        <v>67</v>
      </c>
      <c r="H158" s="314"/>
      <c r="I158" s="312">
        <f>+IF($C158="MACHO",1,0)</f>
        <v>0</v>
      </c>
      <c r="J158" s="288">
        <f>+IF($C158="HEMBRA",1,0)</f>
        <v>1</v>
      </c>
      <c r="K158" s="291">
        <f>+IF($C158="-",1,0)</f>
        <v>0</v>
      </c>
      <c r="L158" s="512">
        <v>56</v>
      </c>
      <c r="M158" s="480" t="e">
        <f>DAYS360(F158,#REF!,FALSE)/30</f>
        <v>#REF!</v>
      </c>
      <c r="N158" s="483" t="e">
        <f>+IF($M158&gt;12,IF(I158=1,$S158,""),"")</f>
        <v>#REF!</v>
      </c>
      <c r="O158" s="483" t="e">
        <f>+IF($M158&gt;12,IF(J158=1,$S158,""),"")</f>
        <v>#REF!</v>
      </c>
      <c r="P158" s="483" t="e">
        <f>+IF($M158&gt;12,"",S158)</f>
        <v>#REF!</v>
      </c>
      <c r="Q158" s="483"/>
      <c r="R158" s="474">
        <v>55</v>
      </c>
      <c r="S158" s="341">
        <f>AVERAGE(R158,L158)</f>
        <v>55.5</v>
      </c>
      <c r="T158" s="375" t="s">
        <v>546</v>
      </c>
    </row>
    <row r="159" spans="1:21" ht="13.5" thickBot="1" x14ac:dyDescent="0.25"/>
    <row r="160" spans="1:21" ht="13.5" thickBot="1" x14ac:dyDescent="0.25">
      <c r="A160" s="289">
        <v>1245</v>
      </c>
      <c r="B160" s="552" t="s">
        <v>532</v>
      </c>
      <c r="C160" s="292" t="s">
        <v>6</v>
      </c>
      <c r="D160" s="553">
        <v>800</v>
      </c>
      <c r="E160" s="296" t="s">
        <v>121</v>
      </c>
      <c r="F160" s="348">
        <v>42329</v>
      </c>
      <c r="G160" s="545" t="s">
        <v>542</v>
      </c>
      <c r="H160" s="349"/>
      <c r="I160" s="350">
        <f>+IF($C160="MACHO",1,0)</f>
        <v>1</v>
      </c>
      <c r="J160" s="297">
        <f>+IF($C160="HEMBRA",1,0)</f>
        <v>0</v>
      </c>
      <c r="K160" s="350">
        <f>+IF($C160="-",1,0)</f>
        <v>0</v>
      </c>
      <c r="L160" s="422"/>
      <c r="M160" s="547" t="s">
        <v>437</v>
      </c>
      <c r="N160" s="548"/>
      <c r="O160" s="548"/>
      <c r="P160" s="483"/>
      <c r="Q160" s="484"/>
      <c r="R160" s="474"/>
      <c r="S160" s="341"/>
      <c r="T160" s="527"/>
    </row>
    <row r="161" spans="1:23" ht="13.5" thickBot="1" x14ac:dyDescent="0.25">
      <c r="A161" s="289">
        <v>1237</v>
      </c>
      <c r="B161" s="552" t="s">
        <v>525</v>
      </c>
      <c r="C161" s="292" t="s">
        <v>6</v>
      </c>
      <c r="D161" s="421">
        <v>800</v>
      </c>
      <c r="E161" s="291" t="s">
        <v>121</v>
      </c>
      <c r="F161" s="348"/>
      <c r="G161" s="545" t="s">
        <v>538</v>
      </c>
      <c r="H161" s="349"/>
      <c r="I161" s="350">
        <f>+IF($C161="MACHO",1,0)</f>
        <v>1</v>
      </c>
      <c r="J161" s="297">
        <f>+IF($C161="HEMBRA",1,0)</f>
        <v>0</v>
      </c>
      <c r="K161" s="350">
        <f>+IF($C161="-",1,0)</f>
        <v>0</v>
      </c>
      <c r="L161" s="422"/>
      <c r="M161" s="547" t="s">
        <v>437</v>
      </c>
      <c r="N161" s="548"/>
      <c r="O161" s="548"/>
      <c r="P161" s="483"/>
      <c r="Q161" s="484"/>
      <c r="R161" s="474"/>
      <c r="S161" s="341"/>
      <c r="T161" s="527"/>
      <c r="U161" s="3"/>
      <c r="V161" s="6"/>
      <c r="W161" s="6"/>
    </row>
    <row r="162" spans="1:23" ht="13.5" thickBot="1" x14ac:dyDescent="0.25">
      <c r="A162" s="298">
        <v>1236</v>
      </c>
      <c r="B162" s="346" t="s">
        <v>11</v>
      </c>
      <c r="C162" s="442" t="s">
        <v>6</v>
      </c>
      <c r="D162" s="546">
        <v>1000</v>
      </c>
      <c r="E162" s="296" t="s">
        <v>121</v>
      </c>
      <c r="F162" s="348"/>
      <c r="G162" s="545" t="s">
        <v>537</v>
      </c>
      <c r="H162" s="349"/>
      <c r="I162" s="350">
        <f>+IF($C162="MACHO",1,0)</f>
        <v>1</v>
      </c>
      <c r="J162" s="297">
        <f>+IF($C162="HEMBRA",1,0)</f>
        <v>0</v>
      </c>
      <c r="K162" s="350">
        <f>+IF($C162="-",1,0)</f>
        <v>0</v>
      </c>
      <c r="L162" s="550" t="s">
        <v>548</v>
      </c>
      <c r="M162" s="513"/>
    </row>
    <row r="163" spans="1:23" ht="13.5" thickBot="1" x14ac:dyDescent="0.25">
      <c r="A163" s="289">
        <v>1240</v>
      </c>
      <c r="B163" s="344" t="s">
        <v>534</v>
      </c>
      <c r="C163" s="292" t="s">
        <v>6</v>
      </c>
      <c r="D163" s="553">
        <v>800</v>
      </c>
      <c r="E163" s="340" t="s">
        <v>121</v>
      </c>
      <c r="F163" s="348"/>
      <c r="G163" s="545" t="s">
        <v>540</v>
      </c>
      <c r="H163" s="342"/>
      <c r="I163" s="350">
        <f>+IF($C163="MACHO",1,0)</f>
        <v>1</v>
      </c>
      <c r="J163" s="297">
        <f>+IF($C163="HEMBRA",1,0)</f>
        <v>0</v>
      </c>
      <c r="K163" s="350">
        <f>+IF($C163="-",1,0)</f>
        <v>0</v>
      </c>
      <c r="L163" s="550" t="s">
        <v>548</v>
      </c>
      <c r="M163" s="551"/>
    </row>
    <row r="164" spans="1:23" ht="13.5" thickBot="1" x14ac:dyDescent="0.25"/>
    <row r="165" spans="1:23" ht="18.75" thickBot="1" x14ac:dyDescent="0.45">
      <c r="A165" s="288">
        <v>1077</v>
      </c>
      <c r="B165" s="68" t="s">
        <v>331</v>
      </c>
      <c r="C165" s="290" t="s">
        <v>13</v>
      </c>
      <c r="D165" s="542">
        <v>1600</v>
      </c>
      <c r="E165" s="308" t="s">
        <v>26</v>
      </c>
      <c r="F165" s="309">
        <v>41424</v>
      </c>
      <c r="G165" s="306" t="s">
        <v>71</v>
      </c>
      <c r="H165" s="294"/>
      <c r="I165" s="288">
        <f>+IF($C165="MACHO",1,0)</f>
        <v>0</v>
      </c>
      <c r="J165" s="288">
        <f>+IF($C165="HEMBRA",1,0)</f>
        <v>1</v>
      </c>
      <c r="K165" s="291">
        <f>+IF($C165="-",1,0)</f>
        <v>0</v>
      </c>
      <c r="L165" s="511">
        <v>60</v>
      </c>
      <c r="M165" s="491" t="e">
        <f>DAYS360(F165,#REF!,FALSE)/30</f>
        <v>#REF!</v>
      </c>
      <c r="N165" s="483" t="e">
        <f>+IF($M165&gt;12,IF(I165=1,$S165,""),"")</f>
        <v>#REF!</v>
      </c>
      <c r="O165" s="483" t="e">
        <f>+IF($M165&gt;12,IF(J165=1,$S165,""),"")</f>
        <v>#REF!</v>
      </c>
      <c r="P165" s="483" t="e">
        <f>+IF($M165&gt;12,"",S165)</f>
        <v>#REF!</v>
      </c>
      <c r="Q165" s="483"/>
      <c r="R165" s="291">
        <v>56</v>
      </c>
      <c r="S165" s="341">
        <f>AVERAGE(R165,L165)</f>
        <v>58</v>
      </c>
      <c r="U165" s="29" t="s">
        <v>549</v>
      </c>
      <c r="V165" s="107"/>
    </row>
    <row r="166" spans="1:23" ht="13.5" thickBot="1" x14ac:dyDescent="0.25"/>
    <row r="167" spans="1:23" ht="13.5" thickBot="1" x14ac:dyDescent="0.25">
      <c r="E167" s="289">
        <v>1239</v>
      </c>
      <c r="F167" s="346" t="s">
        <v>533</v>
      </c>
      <c r="G167" s="442" t="s">
        <v>6</v>
      </c>
      <c r="H167" s="543">
        <v>500</v>
      </c>
      <c r="I167" s="296" t="s">
        <v>121</v>
      </c>
      <c r="J167" s="348"/>
      <c r="K167" s="545" t="s">
        <v>539</v>
      </c>
      <c r="L167" s="349"/>
      <c r="M167" s="350">
        <f>+IF($G167="MACHO",1,0)</f>
        <v>1</v>
      </c>
      <c r="N167" s="297">
        <f>+IF($G167="HEMBRA",1,0)</f>
        <v>0</v>
      </c>
      <c r="O167" s="350">
        <f>+IF($G167="-",1,0)</f>
        <v>0</v>
      </c>
      <c r="Q167" t="s">
        <v>550</v>
      </c>
    </row>
    <row r="168" spans="1:23" ht="13.5" thickBot="1" x14ac:dyDescent="0.25">
      <c r="A168" s="523">
        <v>1231</v>
      </c>
      <c r="B168" s="346" t="s">
        <v>518</v>
      </c>
      <c r="C168" s="340" t="s">
        <v>13</v>
      </c>
      <c r="D168" s="347">
        <v>1600</v>
      </c>
      <c r="E168" s="296" t="s">
        <v>44</v>
      </c>
      <c r="F168" s="348">
        <v>42066</v>
      </c>
      <c r="G168" s="544" t="s">
        <v>535</v>
      </c>
      <c r="H168" s="349"/>
      <c r="I168" s="350">
        <f>+IF($C168="MACHO",1,0)</f>
        <v>0</v>
      </c>
      <c r="J168" s="297">
        <f>+IF($C168="HEMBRA",1,0)</f>
        <v>1</v>
      </c>
      <c r="K168" s="350">
        <f>+IF($C168="-",1,0)</f>
        <v>0</v>
      </c>
      <c r="L168" s="422"/>
      <c r="M168" s="480" t="e">
        <f>DAYS360(F168,#REF!,FALSE)/30</f>
        <v>#REF!</v>
      </c>
      <c r="N168" s="483"/>
      <c r="O168" s="526"/>
      <c r="P168" s="483"/>
      <c r="Q168" s="241" t="s">
        <v>434</v>
      </c>
    </row>
    <row r="169" spans="1:23" ht="18.75" thickBot="1" x14ac:dyDescent="0.45">
      <c r="A169" s="288" t="s">
        <v>244</v>
      </c>
      <c r="B169" s="434" t="s">
        <v>500</v>
      </c>
      <c r="C169" s="409" t="s">
        <v>6</v>
      </c>
      <c r="D169" s="368">
        <v>2000</v>
      </c>
      <c r="E169" s="303" t="s">
        <v>43</v>
      </c>
      <c r="F169" s="363">
        <v>42042</v>
      </c>
      <c r="G169" s="327" t="s">
        <v>438</v>
      </c>
      <c r="H169" s="560" t="s">
        <v>253</v>
      </c>
      <c r="I169" s="288">
        <f>+IF($C169="MACHO",1,0)</f>
        <v>1</v>
      </c>
      <c r="J169" s="288">
        <f>+IF($C169="HEMBRA",1,0)</f>
        <v>0</v>
      </c>
      <c r="K169" s="291">
        <f>+IF($C169="-",1,0)</f>
        <v>0</v>
      </c>
      <c r="L169" s="516"/>
      <c r="M169" s="480" t="e">
        <f>DAYS360(F169,#REF!,FALSE)/30</f>
        <v>#REF!</v>
      </c>
      <c r="N169" s="567" t="s">
        <v>573</v>
      </c>
      <c r="O169" s="483" t="e">
        <f>+IF($M169&gt;12,IF(J169=1,$S169,""),"")</f>
        <v>#REF!</v>
      </c>
      <c r="P169" s="483" t="e">
        <f>+IF($M169&gt;12,"",S169)</f>
        <v>#REF!</v>
      </c>
      <c r="Q169" s="484"/>
      <c r="R169" s="474">
        <v>77</v>
      </c>
      <c r="S169" s="341" t="e">
        <f>AVERAGE(R169,#REF!)</f>
        <v>#REF!</v>
      </c>
    </row>
    <row r="170" spans="1:23" ht="14.25" thickBot="1" x14ac:dyDescent="0.3">
      <c r="A170" s="288" t="s">
        <v>220</v>
      </c>
      <c r="B170" s="68" t="s">
        <v>513</v>
      </c>
      <c r="C170" s="409" t="s">
        <v>13</v>
      </c>
      <c r="D170" s="360">
        <v>3000</v>
      </c>
      <c r="E170" s="289" t="s">
        <v>251</v>
      </c>
      <c r="F170" s="352">
        <v>42040</v>
      </c>
      <c r="G170" s="558" t="s">
        <v>264</v>
      </c>
      <c r="H170" s="559" t="s">
        <v>252</v>
      </c>
      <c r="I170" s="288">
        <f>+IF($C170="MACHO",1,0)</f>
        <v>0</v>
      </c>
      <c r="J170" s="288">
        <f>+IF($C170="HEMBRA",1,0)</f>
        <v>1</v>
      </c>
      <c r="K170" s="291">
        <f>+IF($C170="-",1,0)</f>
        <v>0</v>
      </c>
      <c r="L170" s="516"/>
      <c r="M170" s="480" t="e">
        <f>DAYS360(F170,#REF!,FALSE)/30</f>
        <v>#REF!</v>
      </c>
      <c r="N170" s="483" t="e">
        <f>+IF($M170&gt;12,IF(I170=1,$S170,""),"")</f>
        <v>#REF!</v>
      </c>
      <c r="O170" s="483" t="e">
        <f>+IF($M170&gt;12,IF(J170=1,$S170,""),"")</f>
        <v>#REF!</v>
      </c>
      <c r="P170" s="483" t="e">
        <f>+IF($M170&gt;12,"",S170)</f>
        <v>#REF!</v>
      </c>
      <c r="Q170" s="484"/>
      <c r="R170" s="474">
        <v>174</v>
      </c>
      <c r="S170" s="341" t="e">
        <f>AVERAGE(R170,#REF!)</f>
        <v>#REF!</v>
      </c>
      <c r="T170" s="29" t="s">
        <v>576</v>
      </c>
      <c r="U170" s="107"/>
    </row>
    <row r="171" spans="1:23" ht="13.5" thickBot="1" x14ac:dyDescent="0.25"/>
    <row r="172" spans="1:23" ht="18.75" thickBot="1" x14ac:dyDescent="0.45">
      <c r="A172" s="288" t="s">
        <v>559</v>
      </c>
      <c r="B172" s="434" t="s">
        <v>570</v>
      </c>
      <c r="C172" s="549" t="s">
        <v>9</v>
      </c>
      <c r="D172" s="368">
        <v>1500</v>
      </c>
      <c r="E172" s="289" t="s">
        <v>115</v>
      </c>
      <c r="F172" s="352">
        <v>42435</v>
      </c>
      <c r="G172" s="327"/>
      <c r="H172" s="563" t="s">
        <v>572</v>
      </c>
      <c r="I172" s="288">
        <f>+IF($C172="MACHO",1,0)</f>
        <v>0</v>
      </c>
      <c r="J172" s="288">
        <f>+IF($C172="HEMBRA",1,0)</f>
        <v>0</v>
      </c>
      <c r="K172" s="288">
        <f>+IF($C172="-",1,0)</f>
        <v>1</v>
      </c>
      <c r="L172" s="516"/>
      <c r="M172" s="492" t="s">
        <v>437</v>
      </c>
    </row>
    <row r="173" spans="1:23" ht="18.75" thickBot="1" x14ac:dyDescent="0.45">
      <c r="A173" s="288" t="s">
        <v>560</v>
      </c>
      <c r="B173" s="434" t="s">
        <v>570</v>
      </c>
      <c r="C173" s="549" t="s">
        <v>9</v>
      </c>
      <c r="D173" s="368">
        <v>1500</v>
      </c>
      <c r="E173" s="289" t="s">
        <v>115</v>
      </c>
      <c r="F173" s="352">
        <v>42435</v>
      </c>
      <c r="G173" s="327"/>
      <c r="H173" s="563" t="s">
        <v>572</v>
      </c>
      <c r="I173" s="288">
        <f>+IF($C173="MACHO",1,0)</f>
        <v>0</v>
      </c>
      <c r="J173" s="288">
        <f>+IF($C173="HEMBRA",1,0)</f>
        <v>0</v>
      </c>
      <c r="K173" s="288">
        <f>+IF($C173="-",1,0)</f>
        <v>1</v>
      </c>
      <c r="L173" s="516"/>
      <c r="M173" s="492" t="s">
        <v>437</v>
      </c>
    </row>
    <row r="174" spans="1:23" ht="18.75" thickBot="1" x14ac:dyDescent="0.45">
      <c r="A174" s="288" t="s">
        <v>561</v>
      </c>
      <c r="B174" s="434" t="s">
        <v>570</v>
      </c>
      <c r="C174" s="549" t="s">
        <v>9</v>
      </c>
      <c r="D174" s="368">
        <v>1500</v>
      </c>
      <c r="E174" s="289" t="s">
        <v>115</v>
      </c>
      <c r="F174" s="352">
        <v>42435</v>
      </c>
      <c r="G174" s="327"/>
      <c r="H174" s="563" t="s">
        <v>572</v>
      </c>
      <c r="I174" s="288">
        <f>+IF($C174="MACHO",1,0)</f>
        <v>0</v>
      </c>
      <c r="J174" s="288">
        <f>+IF($C174="HEMBRA",1,0)</f>
        <v>0</v>
      </c>
      <c r="K174" s="288">
        <f>+IF($C174="-",1,0)</f>
        <v>1</v>
      </c>
      <c r="L174" s="516"/>
      <c r="M174" s="492" t="s">
        <v>437</v>
      </c>
    </row>
    <row r="175" spans="1:23" ht="13.5" thickBot="1" x14ac:dyDescent="0.25"/>
    <row r="176" spans="1:23" ht="13.5" thickBot="1" x14ac:dyDescent="0.25">
      <c r="A176" s="289">
        <v>1255</v>
      </c>
      <c r="B176" s="295" t="s">
        <v>557</v>
      </c>
      <c r="C176" s="296" t="s">
        <v>9</v>
      </c>
      <c r="D176" s="543">
        <v>800</v>
      </c>
      <c r="E176" s="296"/>
      <c r="F176" s="348">
        <v>42435</v>
      </c>
      <c r="G176" s="557"/>
      <c r="H176" s="349" t="s">
        <v>556</v>
      </c>
      <c r="I176" s="350">
        <f>+IF($C176="MACHO",1,0)</f>
        <v>0</v>
      </c>
      <c r="J176" s="297">
        <f>+IF($C176="HEMBRA",1,0)</f>
        <v>0</v>
      </c>
      <c r="K176" s="350">
        <f>+IF($C176="-",1,0)</f>
        <v>1</v>
      </c>
      <c r="L176" s="422" t="s">
        <v>583</v>
      </c>
      <c r="M176" s="480"/>
      <c r="N176" s="483"/>
      <c r="O176" s="526"/>
    </row>
    <row r="177" spans="1:17" ht="13.5" thickBot="1" x14ac:dyDescent="0.25">
      <c r="A177" s="289">
        <v>1251</v>
      </c>
      <c r="B177" s="346" t="s">
        <v>551</v>
      </c>
      <c r="C177" s="291" t="s">
        <v>13</v>
      </c>
      <c r="D177" s="543">
        <v>1800</v>
      </c>
      <c r="E177" s="296" t="s">
        <v>553</v>
      </c>
      <c r="F177" s="348">
        <v>42395</v>
      </c>
      <c r="G177" s="557"/>
      <c r="H177" s="349"/>
      <c r="I177" s="350">
        <f>+IF($C177="MACHO",1,0)</f>
        <v>0</v>
      </c>
      <c r="J177" s="297">
        <f>+IF($C177="HEMBRA",1,0)</f>
        <v>1</v>
      </c>
      <c r="K177" s="350">
        <f>+IF($C177="-",1,0)</f>
        <v>0</v>
      </c>
      <c r="L177" s="422" t="s">
        <v>583</v>
      </c>
      <c r="M177" s="480"/>
    </row>
    <row r="178" spans="1:17" ht="13.5" thickBot="1" x14ac:dyDescent="0.25">
      <c r="A178" s="289">
        <v>1250</v>
      </c>
      <c r="B178" s="344" t="s">
        <v>528</v>
      </c>
      <c r="C178" s="291" t="s">
        <v>13</v>
      </c>
      <c r="D178" s="421">
        <v>1500</v>
      </c>
      <c r="E178" s="291" t="s">
        <v>529</v>
      </c>
      <c r="F178" s="345">
        <v>42373</v>
      </c>
      <c r="G178" s="556" t="s">
        <v>545</v>
      </c>
      <c r="H178" s="349"/>
      <c r="I178" s="350">
        <f>+IF($C178="MACHO",1,0)</f>
        <v>0</v>
      </c>
      <c r="J178" s="297">
        <f>+IF($C178="HEMBRA",1,0)</f>
        <v>1</v>
      </c>
      <c r="K178" s="350">
        <f>+IF($C178="-",1,0)</f>
        <v>0</v>
      </c>
      <c r="L178" s="422" t="s">
        <v>583</v>
      </c>
      <c r="M178" s="480"/>
      <c r="N178" s="483"/>
      <c r="O178" s="526"/>
      <c r="P178" s="483"/>
    </row>
    <row r="179" spans="1:17" ht="13.5" thickBot="1" x14ac:dyDescent="0.25">
      <c r="A179" s="298">
        <v>1256</v>
      </c>
      <c r="B179" s="346" t="s">
        <v>557</v>
      </c>
      <c r="C179" s="296" t="s">
        <v>9</v>
      </c>
      <c r="D179" s="543">
        <v>800</v>
      </c>
      <c r="E179" s="296"/>
      <c r="F179" s="348">
        <v>42435</v>
      </c>
      <c r="G179" s="557"/>
      <c r="H179" s="349" t="s">
        <v>556</v>
      </c>
      <c r="I179" s="350">
        <f>+IF($C179="MACHO",1,0)</f>
        <v>0</v>
      </c>
      <c r="J179" s="297">
        <f>+IF($C179="HEMBRA",1,0)</f>
        <v>0</v>
      </c>
      <c r="K179" s="350">
        <f>+IF($C179="-",1,0)</f>
        <v>1</v>
      </c>
      <c r="L179" s="422"/>
      <c r="M179" s="480" t="s">
        <v>582</v>
      </c>
    </row>
    <row r="180" spans="1:17" ht="13.5" thickBot="1" x14ac:dyDescent="0.25"/>
    <row r="181" spans="1:17" ht="18.75" thickBot="1" x14ac:dyDescent="0.45">
      <c r="A181" s="288" t="s">
        <v>563</v>
      </c>
      <c r="B181" s="7" t="s">
        <v>574</v>
      </c>
      <c r="C181" s="549" t="s">
        <v>9</v>
      </c>
      <c r="D181" s="368">
        <v>1700</v>
      </c>
      <c r="E181" s="289" t="s">
        <v>115</v>
      </c>
      <c r="F181" s="352">
        <v>42435</v>
      </c>
      <c r="G181" s="327"/>
      <c r="H181" s="563" t="s">
        <v>572</v>
      </c>
      <c r="I181" s="288">
        <f>+IF($C181="MACHO",1,0)</f>
        <v>0</v>
      </c>
      <c r="J181" s="288">
        <f>+IF($C181="HEMBRA",1,0)</f>
        <v>0</v>
      </c>
      <c r="K181" s="288">
        <f>+IF($C181="-",1,0)</f>
        <v>1</v>
      </c>
      <c r="L181" s="569"/>
      <c r="M181" s="491"/>
      <c r="N181" s="491" t="s">
        <v>584</v>
      </c>
    </row>
    <row r="182" spans="1:17" ht="13.5" thickBot="1" x14ac:dyDescent="0.25"/>
    <row r="183" spans="1:17" ht="18.75" thickBot="1" x14ac:dyDescent="0.45">
      <c r="A183" s="288" t="s">
        <v>567</v>
      </c>
      <c r="B183" s="434" t="s">
        <v>571</v>
      </c>
      <c r="C183" s="549" t="s">
        <v>9</v>
      </c>
      <c r="D183" s="368">
        <v>1500</v>
      </c>
      <c r="E183" s="289" t="s">
        <v>115</v>
      </c>
      <c r="F183" s="352">
        <v>42435</v>
      </c>
      <c r="G183" s="327"/>
      <c r="H183" s="563" t="s">
        <v>572</v>
      </c>
      <c r="I183" s="288">
        <f>+IF($C183="MACHO",1,0)</f>
        <v>0</v>
      </c>
      <c r="J183" s="288">
        <f>+IF($C183="HEMBRA",1,0)</f>
        <v>0</v>
      </c>
      <c r="K183" s="288">
        <f>+IF($C183="-",1,0)</f>
        <v>1</v>
      </c>
      <c r="L183" s="516"/>
      <c r="M183" s="480" t="s">
        <v>616</v>
      </c>
      <c r="N183" s="484"/>
      <c r="O183" s="484"/>
      <c r="P183" s="484"/>
    </row>
    <row r="184" spans="1:17" ht="13.5" thickBot="1" x14ac:dyDescent="0.25"/>
    <row r="185" spans="1:17" ht="13.5" thickBot="1" x14ac:dyDescent="0.25">
      <c r="A185" s="562">
        <v>1234</v>
      </c>
      <c r="B185" s="346" t="s">
        <v>523</v>
      </c>
      <c r="C185" s="291" t="s">
        <v>6</v>
      </c>
      <c r="D185" s="421">
        <v>1300</v>
      </c>
      <c r="E185" s="291" t="s">
        <v>121</v>
      </c>
      <c r="F185" s="580"/>
      <c r="G185" s="610" t="s">
        <v>536</v>
      </c>
      <c r="H185" s="343"/>
      <c r="I185" s="290">
        <f>+IF($C185="MACHO",1,0)</f>
        <v>1</v>
      </c>
      <c r="J185" s="291">
        <f>+IF($C185="HEMBRA",1,0)</f>
        <v>0</v>
      </c>
      <c r="K185" s="291">
        <f>+IF($C185="-",1,0)</f>
        <v>0</v>
      </c>
      <c r="L185" s="608"/>
      <c r="M185" s="107"/>
    </row>
    <row r="186" spans="1:17" ht="13.5" thickBot="1" x14ac:dyDescent="0.25"/>
    <row r="187" spans="1:17" ht="18.75" thickBot="1" x14ac:dyDescent="0.45">
      <c r="A187" s="288" t="s">
        <v>608</v>
      </c>
      <c r="B187" s="434" t="s">
        <v>605</v>
      </c>
      <c r="C187" s="549" t="s">
        <v>9</v>
      </c>
      <c r="D187" s="624" t="s">
        <v>9</v>
      </c>
      <c r="E187" s="289" t="s">
        <v>115</v>
      </c>
      <c r="F187" s="352">
        <v>42470</v>
      </c>
      <c r="G187" s="327"/>
      <c r="H187" s="563" t="s">
        <v>607</v>
      </c>
      <c r="I187" s="288">
        <f>+IF($C187="MACHO",1,0)</f>
        <v>0</v>
      </c>
      <c r="J187" s="288">
        <f>+IF($C187="HEMBRA",1,0)</f>
        <v>0</v>
      </c>
      <c r="K187" s="288">
        <f>+IF($C187="-",1,0)</f>
        <v>1</v>
      </c>
      <c r="L187" s="516"/>
      <c r="M187" s="480"/>
      <c r="N187" s="241" t="s">
        <v>623</v>
      </c>
    </row>
    <row r="188" spans="1:17" ht="18.75" thickBot="1" x14ac:dyDescent="0.45">
      <c r="A188" s="288" t="s">
        <v>609</v>
      </c>
      <c r="B188" s="434" t="s">
        <v>605</v>
      </c>
      <c r="C188" s="549" t="s">
        <v>9</v>
      </c>
      <c r="D188" s="624" t="s">
        <v>9</v>
      </c>
      <c r="E188" s="289" t="s">
        <v>115</v>
      </c>
      <c r="F188" s="352">
        <v>42470</v>
      </c>
      <c r="G188" s="327"/>
      <c r="H188" s="563" t="s">
        <v>607</v>
      </c>
      <c r="I188" s="288">
        <f>+IF($C188="MACHO",1,0)</f>
        <v>0</v>
      </c>
      <c r="J188" s="288">
        <f>+IF($C188="HEMBRA",1,0)</f>
        <v>0</v>
      </c>
      <c r="K188" s="288">
        <f>+IF($C188="-",1,0)</f>
        <v>1</v>
      </c>
      <c r="L188" s="516"/>
      <c r="M188" s="480"/>
      <c r="N188" s="241" t="s">
        <v>624</v>
      </c>
    </row>
    <row r="190" spans="1:17" ht="13.5" thickBot="1" x14ac:dyDescent="0.25">
      <c r="A190" s="523">
        <v>1257</v>
      </c>
      <c r="B190" s="574" t="s">
        <v>533</v>
      </c>
      <c r="C190" s="296" t="s">
        <v>6</v>
      </c>
      <c r="D190" s="623">
        <v>1000</v>
      </c>
      <c r="E190" s="296" t="s">
        <v>612</v>
      </c>
      <c r="F190" s="582">
        <v>41724</v>
      </c>
      <c r="G190" s="557"/>
      <c r="H190" s="575"/>
      <c r="I190" s="312">
        <f>+IF($C190="MACHO",1,0)</f>
        <v>1</v>
      </c>
      <c r="J190" s="312">
        <f>+IF($C190="HEMBRA",1,0)</f>
        <v>0</v>
      </c>
      <c r="K190" s="296">
        <f>+IF($C190="-",1,0)</f>
        <v>0</v>
      </c>
      <c r="L190" s="423"/>
      <c r="M190" t="s">
        <v>626</v>
      </c>
    </row>
    <row r="191" spans="1:17" ht="13.5" thickBot="1" x14ac:dyDescent="0.25"/>
    <row r="192" spans="1:17" ht="18.75" thickBot="1" x14ac:dyDescent="0.45">
      <c r="A192" s="288">
        <v>1124</v>
      </c>
      <c r="B192" s="492" t="s">
        <v>334</v>
      </c>
      <c r="C192" s="326" t="s">
        <v>6</v>
      </c>
      <c r="D192" s="621">
        <v>1320</v>
      </c>
      <c r="E192" s="321" t="s">
        <v>26</v>
      </c>
      <c r="F192" s="322">
        <v>41968</v>
      </c>
      <c r="G192" s="327" t="s">
        <v>63</v>
      </c>
      <c r="H192" s="328"/>
      <c r="I192" s="288">
        <f>+IF($C192="MACHO",1,0)</f>
        <v>1</v>
      </c>
      <c r="J192" s="288">
        <f>+IF($C192="HEMBRA",1,0)</f>
        <v>0</v>
      </c>
      <c r="K192" s="291">
        <f>+IF($C192="-",1,0)</f>
        <v>0</v>
      </c>
      <c r="L192" s="472">
        <v>81</v>
      </c>
      <c r="M192" s="480" t="e">
        <f>DAYS360(F192,#REF!,FALSE)/30</f>
        <v>#REF!</v>
      </c>
      <c r="N192" s="483" t="e">
        <f>+IF($M192&gt;12,IF(I192=1,#REF!,""),"")</f>
        <v>#REF!</v>
      </c>
      <c r="O192" s="483" t="e">
        <f>+IF($M192&gt;12,IF(J192=1,#REF!,""),"")</f>
        <v>#REF!</v>
      </c>
      <c r="P192" s="483" t="e">
        <f>+IF($M192&gt;12,"",#REF!)</f>
        <v>#REF!</v>
      </c>
      <c r="Q192" s="483" t="s">
        <v>627</v>
      </c>
    </row>
    <row r="193" spans="1:20" ht="13.5" thickBot="1" x14ac:dyDescent="0.25"/>
    <row r="194" spans="1:20" ht="18.75" thickBot="1" x14ac:dyDescent="0.45">
      <c r="A194" s="288" t="s">
        <v>569</v>
      </c>
      <c r="B194" s="434" t="s">
        <v>571</v>
      </c>
      <c r="C194" s="549" t="s">
        <v>9</v>
      </c>
      <c r="D194" s="624">
        <v>1500</v>
      </c>
      <c r="E194" s="289" t="s">
        <v>115</v>
      </c>
      <c r="F194" s="352">
        <v>42435</v>
      </c>
      <c r="G194" s="327"/>
      <c r="H194" s="563" t="s">
        <v>572</v>
      </c>
      <c r="I194" s="288">
        <f>+IF($C194="MACHO",1,0)</f>
        <v>0</v>
      </c>
      <c r="J194" s="288">
        <f>+IF($C194="HEMBRA",1,0)</f>
        <v>0</v>
      </c>
      <c r="K194" s="288">
        <f>+IF($C194="-",1,0)</f>
        <v>1</v>
      </c>
      <c r="L194" s="516"/>
      <c r="M194" s="492" t="s">
        <v>614</v>
      </c>
    </row>
    <row r="196" spans="1:20" ht="13.5" thickBot="1" x14ac:dyDescent="0.25">
      <c r="A196" s="298">
        <v>1255</v>
      </c>
      <c r="B196" s="609" t="s">
        <v>618</v>
      </c>
      <c r="C196" s="340" t="s">
        <v>13</v>
      </c>
      <c r="D196" s="622">
        <v>2700</v>
      </c>
      <c r="E196" s="340" t="s">
        <v>43</v>
      </c>
      <c r="F196" s="581">
        <v>42029</v>
      </c>
      <c r="G196" s="555"/>
      <c r="H196" s="570"/>
      <c r="I196" s="297">
        <f>+IF($C196="MACHO",1,0)</f>
        <v>0</v>
      </c>
      <c r="J196" s="297">
        <f>+IF($C196="HEMBRA",1,0)</f>
        <v>1</v>
      </c>
      <c r="K196" s="340">
        <f>+IF($C196="-",1,0)</f>
        <v>0</v>
      </c>
      <c r="L196" s="572"/>
      <c r="M196" s="625" t="s">
        <v>630</v>
      </c>
      <c r="N196" s="485"/>
      <c r="O196" s="571"/>
      <c r="P196" s="480"/>
    </row>
    <row r="197" spans="1:20" ht="13.5" thickBot="1" x14ac:dyDescent="0.25">
      <c r="A197" s="562">
        <v>1248</v>
      </c>
      <c r="B197" s="346" t="s">
        <v>14</v>
      </c>
      <c r="C197" s="340" t="s">
        <v>6</v>
      </c>
      <c r="D197" s="622">
        <v>1000</v>
      </c>
      <c r="E197" s="340" t="s">
        <v>121</v>
      </c>
      <c r="F197" s="581">
        <v>42333</v>
      </c>
      <c r="G197" s="620" t="s">
        <v>543</v>
      </c>
      <c r="H197" s="349"/>
      <c r="I197" s="350">
        <f>+IF($C197="MACHO",1,0)</f>
        <v>1</v>
      </c>
      <c r="J197" s="340">
        <f>+IF($C197="HEMBRA",1,0)</f>
        <v>0</v>
      </c>
      <c r="K197" s="340">
        <f>+IF($C197="-",1,0)</f>
        <v>0</v>
      </c>
      <c r="L197" s="514"/>
      <c r="M197" s="241" t="s">
        <v>631</v>
      </c>
    </row>
    <row r="198" spans="1:20" ht="13.5" thickBot="1" x14ac:dyDescent="0.25"/>
    <row r="199" spans="1:20" ht="13.5" thickBot="1" x14ac:dyDescent="0.25">
      <c r="A199" s="631">
        <v>1256</v>
      </c>
      <c r="B199" s="720" t="s">
        <v>531</v>
      </c>
      <c r="C199" s="633" t="s">
        <v>6</v>
      </c>
      <c r="D199" s="698">
        <v>1000</v>
      </c>
      <c r="E199" s="633" t="s">
        <v>612</v>
      </c>
      <c r="F199" s="732">
        <v>41672</v>
      </c>
      <c r="G199" s="735"/>
      <c r="H199" s="739"/>
      <c r="I199" s="626">
        <f>+IF($C199="MACHO",1,0)</f>
        <v>1</v>
      </c>
      <c r="J199" s="626">
        <f>+IF($C199="HEMBRA",1,0)</f>
        <v>0</v>
      </c>
      <c r="K199" s="633">
        <f>+IF($C199="-",1,0)</f>
        <v>0</v>
      </c>
      <c r="M199" s="788" t="s">
        <v>632</v>
      </c>
    </row>
    <row r="200" spans="1:20" ht="13.5" thickBot="1" x14ac:dyDescent="0.25"/>
    <row r="201" spans="1:20" ht="18.75" thickBot="1" x14ac:dyDescent="0.45">
      <c r="A201" s="626" t="s">
        <v>602</v>
      </c>
      <c r="B201" s="659" t="s">
        <v>628</v>
      </c>
      <c r="C201" s="628" t="s">
        <v>9</v>
      </c>
      <c r="D201" s="759">
        <v>1500</v>
      </c>
      <c r="E201" s="631" t="s">
        <v>115</v>
      </c>
      <c r="F201" s="748">
        <v>42470</v>
      </c>
      <c r="G201" s="696"/>
      <c r="H201" s="766" t="s">
        <v>607</v>
      </c>
      <c r="I201" s="626">
        <f>+IF($C201="MACHO",1,0)</f>
        <v>0</v>
      </c>
      <c r="J201" s="626">
        <f>+IF($C201="HEMBRA",1,0)</f>
        <v>0</v>
      </c>
      <c r="K201" s="626">
        <f>+IF($C201="-",1,0)</f>
        <v>1</v>
      </c>
      <c r="L201" s="802" t="s">
        <v>399</v>
      </c>
      <c r="M201" s="491"/>
    </row>
    <row r="202" spans="1:20" ht="18.75" thickBot="1" x14ac:dyDescent="0.45">
      <c r="A202" s="626" t="s">
        <v>603</v>
      </c>
      <c r="B202" s="659" t="s">
        <v>628</v>
      </c>
      <c r="C202" s="628" t="s">
        <v>9</v>
      </c>
      <c r="D202" s="759" t="s">
        <v>9</v>
      </c>
      <c r="E202" s="631" t="s">
        <v>115</v>
      </c>
      <c r="F202" s="748">
        <v>42470</v>
      </c>
      <c r="G202" s="696"/>
      <c r="H202" s="766" t="s">
        <v>607</v>
      </c>
      <c r="I202" s="626">
        <f>+IF($C202="MACHO",1,0)</f>
        <v>0</v>
      </c>
      <c r="J202" s="626">
        <f>+IF($C202="HEMBRA",1,0)</f>
        <v>0</v>
      </c>
      <c r="K202" s="626">
        <f>+IF($C202="-",1,0)</f>
        <v>1</v>
      </c>
      <c r="L202" s="803" t="s">
        <v>399</v>
      </c>
      <c r="M202" s="480"/>
    </row>
    <row r="203" spans="1:20" ht="13.5" thickBot="1" x14ac:dyDescent="0.25">
      <c r="L203" s="754"/>
    </row>
    <row r="204" spans="1:20" ht="18.75" thickBot="1" x14ac:dyDescent="0.45">
      <c r="A204" s="626" t="s">
        <v>591</v>
      </c>
      <c r="B204" s="659" t="s">
        <v>628</v>
      </c>
      <c r="C204" s="628" t="s">
        <v>9</v>
      </c>
      <c r="D204" s="759">
        <v>1500</v>
      </c>
      <c r="E204" s="631" t="s">
        <v>457</v>
      </c>
      <c r="F204" s="748">
        <v>42466</v>
      </c>
      <c r="G204" s="696"/>
      <c r="H204" s="766" t="s">
        <v>606</v>
      </c>
      <c r="I204" s="626">
        <f>+IF($C204="MACHO",1,0)</f>
        <v>0</v>
      </c>
      <c r="J204" s="626">
        <f>+IF($C204="HEMBRA",1,0)</f>
        <v>0</v>
      </c>
      <c r="K204" s="626">
        <f>+IF($C204="-",1,0)</f>
        <v>1</v>
      </c>
      <c r="L204" s="802" t="s">
        <v>399</v>
      </c>
    </row>
    <row r="205" spans="1:20" ht="18.75" thickBot="1" x14ac:dyDescent="0.45">
      <c r="A205" s="626" t="s">
        <v>592</v>
      </c>
      <c r="B205" s="659" t="s">
        <v>628</v>
      </c>
      <c r="C205" s="628" t="s">
        <v>9</v>
      </c>
      <c r="D205" s="759">
        <v>1500</v>
      </c>
      <c r="E205" s="631" t="s">
        <v>457</v>
      </c>
      <c r="F205" s="748">
        <v>42466</v>
      </c>
      <c r="G205" s="696"/>
      <c r="H205" s="766" t="s">
        <v>606</v>
      </c>
      <c r="I205" s="626">
        <f>+IF($C205="MACHO",1,0)</f>
        <v>0</v>
      </c>
      <c r="J205" s="626">
        <f>+IF($C205="HEMBRA",1,0)</f>
        <v>0</v>
      </c>
      <c r="K205" s="626">
        <f>+IF($C205="-",1,0)</f>
        <v>1</v>
      </c>
      <c r="L205" s="803" t="s">
        <v>399</v>
      </c>
    </row>
    <row r="206" spans="1:20" ht="13.5" thickBot="1" x14ac:dyDescent="0.25"/>
    <row r="207" spans="1:20" ht="18.75" thickBot="1" x14ac:dyDescent="0.45">
      <c r="A207" s="706">
        <v>1190</v>
      </c>
      <c r="B207" s="707" t="s">
        <v>339</v>
      </c>
      <c r="C207" s="633" t="s">
        <v>6</v>
      </c>
      <c r="D207" s="698">
        <v>1700</v>
      </c>
      <c r="E207" s="667" t="s">
        <v>121</v>
      </c>
      <c r="F207" s="697">
        <v>41939</v>
      </c>
      <c r="G207" s="696" t="s">
        <v>120</v>
      </c>
      <c r="H207" s="657"/>
      <c r="I207" s="789">
        <f>+IF($C207="MACHO",1,0)</f>
        <v>1</v>
      </c>
      <c r="J207" s="789">
        <f>+IF($C207="HEMBRA",1,0)</f>
        <v>0</v>
      </c>
      <c r="K207" s="789">
        <f>+IF($C207="-",1,0)</f>
        <v>0</v>
      </c>
      <c r="L207" s="789">
        <v>50</v>
      </c>
      <c r="M207" s="491" t="e">
        <f>DAYS360(F207,#REF!,FALSE)/30</f>
        <v>#REF!</v>
      </c>
      <c r="N207" s="801" t="s">
        <v>640</v>
      </c>
      <c r="O207" s="510"/>
      <c r="P207" s="491" t="e">
        <f>+IF($M207&gt;12,"",S207)</f>
        <v>#REF!</v>
      </c>
      <c r="Q207" s="491" t="e">
        <f>+P207/(M207-3)</f>
        <v>#REF!</v>
      </c>
      <c r="R207" s="474">
        <v>52</v>
      </c>
      <c r="S207" s="341">
        <f>AVERAGE(R207,L207)</f>
        <v>51</v>
      </c>
      <c r="T207" s="375"/>
    </row>
    <row r="208" spans="1:20" ht="13.5" thickBot="1" x14ac:dyDescent="0.25"/>
    <row r="209" spans="1:22" ht="13.5" thickBot="1" x14ac:dyDescent="0.25">
      <c r="A209" s="631">
        <v>1244</v>
      </c>
      <c r="B209" s="720" t="s">
        <v>531</v>
      </c>
      <c r="C209" s="633" t="s">
        <v>6</v>
      </c>
      <c r="D209" s="698">
        <v>2000</v>
      </c>
      <c r="E209" s="633" t="s">
        <v>121</v>
      </c>
      <c r="F209" s="732">
        <v>42319</v>
      </c>
      <c r="G209" s="734" t="s">
        <v>541</v>
      </c>
      <c r="H209" s="717"/>
      <c r="I209" s="632">
        <f>+IF($C209="MACHO",1,0)</f>
        <v>1</v>
      </c>
      <c r="J209" s="633">
        <f>+IF($C209="HEMBRA",1,0)</f>
        <v>0</v>
      </c>
      <c r="K209" s="633">
        <f>+IF($C209="-",1,0)</f>
        <v>0</v>
      </c>
      <c r="L209" s="808" t="s">
        <v>642</v>
      </c>
      <c r="M209" s="107"/>
    </row>
    <row r="210" spans="1:22" ht="18.75" thickBot="1" x14ac:dyDescent="0.45">
      <c r="A210" s="631">
        <v>1213</v>
      </c>
      <c r="B210" s="665" t="s">
        <v>515</v>
      </c>
      <c r="C210" s="633" t="s">
        <v>6</v>
      </c>
      <c r="D210" s="698">
        <v>1900</v>
      </c>
      <c r="E210" s="667" t="s">
        <v>44</v>
      </c>
      <c r="F210" s="697">
        <v>42069</v>
      </c>
      <c r="G210" s="696" t="s">
        <v>420</v>
      </c>
      <c r="H210" s="714"/>
      <c r="I210" s="632">
        <f>+IF($C210="MACHO",1,0)</f>
        <v>1</v>
      </c>
      <c r="J210" s="633">
        <f>+IF($C210="HEMBRA",1,0)</f>
        <v>0</v>
      </c>
      <c r="K210" s="634">
        <f>+IF($C210="-",1,0)</f>
        <v>0</v>
      </c>
      <c r="L210" s="808" t="s">
        <v>642</v>
      </c>
      <c r="M210" s="491"/>
      <c r="N210" s="483" t="str">
        <f>+IF($M210&gt;12,IF(I210=1,$S210,""),"")</f>
        <v/>
      </c>
      <c r="O210" s="483"/>
      <c r="P210" s="483" t="e">
        <f>+IF($M210&gt;12,"",S210)</f>
        <v>#REF!</v>
      </c>
      <c r="Q210" s="491" t="e">
        <f>+P210/(M210-3)</f>
        <v>#REF!</v>
      </c>
      <c r="R210" s="474">
        <v>38</v>
      </c>
      <c r="S210" s="341" t="e">
        <f>AVERAGE(R210,#REF!)</f>
        <v>#REF!</v>
      </c>
      <c r="T210" s="375"/>
      <c r="U210" s="3"/>
      <c r="V210" s="6"/>
    </row>
    <row r="211" spans="1:22" ht="13.5" thickBot="1" x14ac:dyDescent="0.25"/>
    <row r="212" spans="1:22" ht="18.75" thickBot="1" x14ac:dyDescent="0.45">
      <c r="A212" s="608" t="s">
        <v>593</v>
      </c>
      <c r="B212" s="745" t="s">
        <v>628</v>
      </c>
      <c r="C212" s="628" t="s">
        <v>9</v>
      </c>
      <c r="D212" s="790">
        <v>1500</v>
      </c>
      <c r="E212" s="631" t="s">
        <v>115</v>
      </c>
      <c r="F212" s="748">
        <v>42470</v>
      </c>
      <c r="G212" s="696"/>
      <c r="H212" s="766" t="s">
        <v>607</v>
      </c>
      <c r="I212" s="842">
        <f>+IF($C212="MACHO",1,0)</f>
        <v>0</v>
      </c>
      <c r="J212" s="842">
        <f>+IF($C212="HEMBRA",1,0)</f>
        <v>0</v>
      </c>
      <c r="K212" s="842">
        <f>+IF($C212="-",1,0)</f>
        <v>1</v>
      </c>
      <c r="L212" s="785"/>
      <c r="M212" s="857" t="s">
        <v>646</v>
      </c>
      <c r="N212" s="267"/>
    </row>
    <row r="213" spans="1:22" ht="18.75" thickBot="1" x14ac:dyDescent="0.45">
      <c r="A213" s="608" t="s">
        <v>588</v>
      </c>
      <c r="B213" s="659" t="s">
        <v>628</v>
      </c>
      <c r="C213" s="628" t="s">
        <v>9</v>
      </c>
      <c r="D213" s="790">
        <v>1700</v>
      </c>
      <c r="E213" s="631" t="s">
        <v>457</v>
      </c>
      <c r="F213" s="748">
        <v>42466</v>
      </c>
      <c r="G213" s="696"/>
      <c r="H213" s="766" t="s">
        <v>606</v>
      </c>
      <c r="I213" s="842">
        <f>+IF($C213="MACHO",1,0)</f>
        <v>0</v>
      </c>
      <c r="J213" s="842">
        <f>+IF($C213="HEMBRA",1,0)</f>
        <v>0</v>
      </c>
      <c r="K213" s="633">
        <f>+IF($C213="-",1,0)</f>
        <v>1</v>
      </c>
      <c r="L213" s="858" t="s">
        <v>638</v>
      </c>
      <c r="M213" s="257" t="s">
        <v>646</v>
      </c>
      <c r="N213" s="107"/>
    </row>
    <row r="214" spans="1:22" ht="13.5" thickBot="1" x14ac:dyDescent="0.25"/>
    <row r="215" spans="1:22" ht="18.75" thickBot="1" x14ac:dyDescent="0.3">
      <c r="A215" s="842">
        <v>1115</v>
      </c>
      <c r="B215" s="669" t="s">
        <v>53</v>
      </c>
      <c r="C215" s="670" t="s">
        <v>13</v>
      </c>
      <c r="D215" s="666">
        <v>1500</v>
      </c>
      <c r="E215" s="671" t="s">
        <v>44</v>
      </c>
      <c r="F215" s="668">
        <v>41669</v>
      </c>
      <c r="G215" s="672" t="s">
        <v>66</v>
      </c>
      <c r="H215" s="844"/>
      <c r="I215" s="843" t="s">
        <v>647</v>
      </c>
      <c r="J215" s="844"/>
      <c r="K215" s="740"/>
      <c r="L215" s="741"/>
      <c r="M215" s="35"/>
      <c r="N215" s="850"/>
      <c r="O215" s="607"/>
      <c r="P215" s="6"/>
      <c r="Q215" s="6"/>
      <c r="R215" s="6"/>
      <c r="S215" s="6"/>
      <c r="T215" s="6"/>
    </row>
    <row r="216" spans="1:22" ht="13.5" thickBot="1" x14ac:dyDescent="0.25"/>
    <row r="217" spans="1:22" ht="36.75" customHeight="1" thickBot="1" x14ac:dyDescent="0.45">
      <c r="A217" s="626" t="s">
        <v>587</v>
      </c>
      <c r="B217" s="659" t="s">
        <v>628</v>
      </c>
      <c r="C217" s="628" t="s">
        <v>9</v>
      </c>
      <c r="D217" s="759">
        <v>1500</v>
      </c>
      <c r="E217" s="631" t="s">
        <v>457</v>
      </c>
      <c r="F217" s="748">
        <v>42466</v>
      </c>
      <c r="G217" s="696"/>
      <c r="H217" s="766" t="s">
        <v>606</v>
      </c>
      <c r="I217" s="626">
        <f>+IF($C217="MACHO",1,0)</f>
        <v>0</v>
      </c>
      <c r="J217" s="626">
        <f>+IF($C217="HEMBRA",1,0)</f>
        <v>0</v>
      </c>
      <c r="K217" s="633">
        <f>+IF($C217="-",1,0)</f>
        <v>1</v>
      </c>
      <c r="L217" s="798" t="s">
        <v>633</v>
      </c>
      <c r="M217" s="480" t="s">
        <v>652</v>
      </c>
    </row>
    <row r="218" spans="1:22" ht="18.75" thickBot="1" x14ac:dyDescent="0.45">
      <c r="A218" s="762"/>
      <c r="B218" s="762"/>
      <c r="C218" s="763"/>
      <c r="D218" s="764"/>
      <c r="E218" s="643"/>
      <c r="F218" s="762"/>
      <c r="G218" s="765"/>
      <c r="H218" s="643"/>
      <c r="I218" s="754"/>
      <c r="J218" s="754"/>
      <c r="K218" s="754"/>
      <c r="L218" s="754"/>
      <c r="M218" s="480"/>
    </row>
    <row r="219" spans="1:22" ht="18.75" thickBot="1" x14ac:dyDescent="0.45">
      <c r="A219" s="626" t="s">
        <v>589</v>
      </c>
      <c r="B219" s="659" t="s">
        <v>628</v>
      </c>
      <c r="C219" s="628" t="s">
        <v>9</v>
      </c>
      <c r="D219" s="759">
        <v>1500</v>
      </c>
      <c r="E219" s="631" t="s">
        <v>457</v>
      </c>
      <c r="F219" s="748">
        <v>42466</v>
      </c>
      <c r="G219" s="696"/>
      <c r="H219" s="766" t="s">
        <v>606</v>
      </c>
      <c r="I219" s="626">
        <f>+IF($C219="MACHO",1,0)</f>
        <v>0</v>
      </c>
      <c r="J219" s="626">
        <f>+IF($C219="HEMBRA",1,0)</f>
        <v>0</v>
      </c>
      <c r="K219" s="633">
        <f>+IF($C219="-",1,0)</f>
        <v>1</v>
      </c>
      <c r="L219" s="798" t="s">
        <v>638</v>
      </c>
      <c r="M219" s="480" t="s">
        <v>652</v>
      </c>
    </row>
    <row r="220" spans="1:22" ht="18.75" thickBot="1" x14ac:dyDescent="0.45">
      <c r="A220" s="626" t="s">
        <v>590</v>
      </c>
      <c r="B220" s="659" t="s">
        <v>628</v>
      </c>
      <c r="C220" s="628" t="s">
        <v>9</v>
      </c>
      <c r="D220" s="759">
        <v>1500</v>
      </c>
      <c r="E220" s="631" t="s">
        <v>457</v>
      </c>
      <c r="F220" s="748">
        <v>42466</v>
      </c>
      <c r="G220" s="696"/>
      <c r="H220" s="766" t="s">
        <v>606</v>
      </c>
      <c r="I220" s="626">
        <f>+IF($C220="MACHO",1,0)</f>
        <v>0</v>
      </c>
      <c r="J220" s="626">
        <f>+IF($C220="HEMBRA",1,0)</f>
        <v>0</v>
      </c>
      <c r="K220" s="633">
        <f>+IF($C220="-",1,0)</f>
        <v>1</v>
      </c>
      <c r="L220" s="798" t="s">
        <v>638</v>
      </c>
      <c r="M220" s="480" t="s">
        <v>652</v>
      </c>
    </row>
    <row r="221" spans="1:22" ht="18.75" thickBot="1" x14ac:dyDescent="0.45">
      <c r="A221" s="626" t="s">
        <v>597</v>
      </c>
      <c r="B221" s="659" t="s">
        <v>628</v>
      </c>
      <c r="C221" s="628" t="s">
        <v>9</v>
      </c>
      <c r="D221" s="759">
        <v>1500</v>
      </c>
      <c r="E221" s="631" t="s">
        <v>115</v>
      </c>
      <c r="F221" s="748">
        <v>42470</v>
      </c>
      <c r="G221" s="696"/>
      <c r="H221" s="766" t="s">
        <v>607</v>
      </c>
      <c r="I221" s="626">
        <f>+IF($C221="MACHO",1,0)</f>
        <v>0</v>
      </c>
      <c r="J221" s="626">
        <f>+IF($C221="HEMBRA",1,0)</f>
        <v>0</v>
      </c>
      <c r="K221" s="633">
        <f>+IF($C221="-",1,0)</f>
        <v>1</v>
      </c>
      <c r="L221" s="798" t="s">
        <v>635</v>
      </c>
      <c r="M221" s="480" t="s">
        <v>652</v>
      </c>
      <c r="N221" s="484"/>
      <c r="O221" s="484"/>
      <c r="P221" s="484"/>
      <c r="Q221" s="484"/>
      <c r="R221" s="474"/>
      <c r="S221" s="341"/>
      <c r="U221" s="470"/>
    </row>
    <row r="222" spans="1:22" ht="18.75" thickBot="1" x14ac:dyDescent="0.45">
      <c r="A222" s="626" t="s">
        <v>598</v>
      </c>
      <c r="B222" s="659" t="s">
        <v>628</v>
      </c>
      <c r="C222" s="628" t="s">
        <v>9</v>
      </c>
      <c r="D222" s="759">
        <v>1500</v>
      </c>
      <c r="E222" s="631" t="s">
        <v>115</v>
      </c>
      <c r="F222" s="748">
        <v>42470</v>
      </c>
      <c r="G222" s="696"/>
      <c r="H222" s="766" t="s">
        <v>607</v>
      </c>
      <c r="I222" s="626">
        <f>+IF($C222="MACHO",1,0)</f>
        <v>0</v>
      </c>
      <c r="J222" s="626">
        <f>+IF($C222="HEMBRA",1,0)</f>
        <v>0</v>
      </c>
      <c r="K222" s="633">
        <f>+IF($C222="-",1,0)</f>
        <v>1</v>
      </c>
      <c r="L222" s="798" t="s">
        <v>635</v>
      </c>
      <c r="M222" s="480" t="s">
        <v>652</v>
      </c>
      <c r="N222" s="484"/>
      <c r="O222" s="484"/>
      <c r="P222" s="484"/>
      <c r="Q222" s="484"/>
      <c r="R222" s="474"/>
      <c r="S222" s="341"/>
      <c r="U222" s="470"/>
    </row>
    <row r="223" spans="1:22" ht="13.5" thickBot="1" x14ac:dyDescent="0.25"/>
    <row r="224" spans="1:22" ht="18.75" thickBot="1" x14ac:dyDescent="0.45">
      <c r="A224" s="631">
        <v>1186</v>
      </c>
      <c r="B224" s="703" t="s">
        <v>662</v>
      </c>
      <c r="C224" s="633" t="s">
        <v>13</v>
      </c>
      <c r="D224" s="698">
        <v>2244</v>
      </c>
      <c r="E224" s="704" t="s">
        <v>42</v>
      </c>
      <c r="F224" s="705">
        <v>41731</v>
      </c>
      <c r="G224" s="696" t="s">
        <v>118</v>
      </c>
      <c r="H224" s="657"/>
      <c r="I224" s="859">
        <f>+IF($C224="MACHO",1,0)</f>
        <v>0</v>
      </c>
      <c r="J224" s="859">
        <f>+IF($C224="HEMBRA",1,0)</f>
        <v>1</v>
      </c>
      <c r="K224" s="859">
        <f>+IF($C224="-",1,0)</f>
        <v>0</v>
      </c>
      <c r="L224" s="859">
        <v>62</v>
      </c>
      <c r="M224" s="491" t="e">
        <f>DAYS360(F224,#REF!,FALSE)/30</f>
        <v>#REF!</v>
      </c>
      <c r="N224" s="510" t="e">
        <f>+IF($M224&gt;12,IF(I224=1,$S224,""),"")</f>
        <v>#REF!</v>
      </c>
      <c r="O224" s="510" t="e">
        <f>+IF($M224&gt;12,IF(J224=1,$S224,""),"")</f>
        <v>#REF!</v>
      </c>
      <c r="P224" s="510" t="e">
        <f>+IF($M224&gt;12,"",S224)</f>
        <v>#REF!</v>
      </c>
      <c r="Q224" s="510"/>
      <c r="R224" s="291">
        <v>60</v>
      </c>
      <c r="S224" s="292">
        <f>AVERAGE(R224,L224)</f>
        <v>61</v>
      </c>
      <c r="T224" s="861" t="s">
        <v>653</v>
      </c>
    </row>
    <row r="225" spans="1:25" ht="13.5" thickBot="1" x14ac:dyDescent="0.25"/>
    <row r="226" spans="1:25" ht="13.5" thickBot="1" x14ac:dyDescent="0.25">
      <c r="S226" s="292"/>
      <c r="T226" s="863" t="s">
        <v>653</v>
      </c>
      <c r="U226" s="3"/>
    </row>
    <row r="227" spans="1:25" ht="13.5" thickBot="1" x14ac:dyDescent="0.25"/>
    <row r="228" spans="1:25" ht="18.75" thickBot="1" x14ac:dyDescent="0.45">
      <c r="A228" s="626">
        <v>1156</v>
      </c>
      <c r="B228" s="665" t="s">
        <v>79</v>
      </c>
      <c r="C228" s="674" t="s">
        <v>13</v>
      </c>
      <c r="D228" s="666">
        <v>1600</v>
      </c>
      <c r="E228" s="667" t="s">
        <v>47</v>
      </c>
      <c r="F228" s="676">
        <v>41336</v>
      </c>
      <c r="G228" s="656" t="s">
        <v>104</v>
      </c>
      <c r="H228" s="637"/>
      <c r="I228" s="864">
        <f>+IF($C228="MACHO",1,0)</f>
        <v>0</v>
      </c>
      <c r="J228" s="864">
        <f>+IF($C228="HEMBRA",1,0)</f>
        <v>1</v>
      </c>
      <c r="K228" s="633">
        <f>+IF($C228="-",1,0)</f>
        <v>0</v>
      </c>
      <c r="L228" s="632">
        <v>50</v>
      </c>
      <c r="M228" s="491" t="e">
        <f>DAYS360(F228,#REF!,FALSE)/30</f>
        <v>#REF!</v>
      </c>
      <c r="N228" s="510" t="e">
        <f>+IF($M228&gt;12,IF(I228=1,$S228,""),"")</f>
        <v>#REF!</v>
      </c>
      <c r="O228" s="510" t="e">
        <f>+IF($M228&gt;12,IF(J228=1,$S228,""),"")</f>
        <v>#REF!</v>
      </c>
      <c r="P228" s="510" t="e">
        <f>+IF($M228&gt;12,"",S228)</f>
        <v>#REF!</v>
      </c>
      <c r="Q228" s="510"/>
      <c r="R228" s="291">
        <v>51</v>
      </c>
      <c r="S228" s="292">
        <f>AVERAGE(R228,L228)</f>
        <v>50.5</v>
      </c>
      <c r="T228" s="865" t="s">
        <v>655</v>
      </c>
      <c r="U228" s="119"/>
      <c r="V228" s="107"/>
    </row>
    <row r="229" spans="1:25" ht="13.5" thickBot="1" x14ac:dyDescent="0.25"/>
    <row r="230" spans="1:25" ht="18.75" thickBot="1" x14ac:dyDescent="0.45">
      <c r="A230" s="626" t="s">
        <v>564</v>
      </c>
      <c r="B230" s="745" t="s">
        <v>641</v>
      </c>
      <c r="C230" s="628" t="s">
        <v>9</v>
      </c>
      <c r="D230" s="759">
        <v>2500</v>
      </c>
      <c r="E230" s="631" t="s">
        <v>115</v>
      </c>
      <c r="F230" s="748">
        <v>42435</v>
      </c>
      <c r="G230" s="696"/>
      <c r="H230" s="766" t="s">
        <v>572</v>
      </c>
      <c r="I230" s="626">
        <f>+IF($C230="MACHO",1,0)</f>
        <v>0</v>
      </c>
      <c r="J230" s="626">
        <f>+IF($C230="HEMBRA",1,0)</f>
        <v>0</v>
      </c>
      <c r="K230" s="633">
        <f>+IF($C230="-",1,0)</f>
        <v>1</v>
      </c>
      <c r="L230" s="805" t="s">
        <v>625</v>
      </c>
    </row>
    <row r="231" spans="1:25" ht="13.5" thickBot="1" x14ac:dyDescent="0.25"/>
    <row r="232" spans="1:25" ht="18.75" thickBot="1" x14ac:dyDescent="0.45">
      <c r="A232" s="791" t="s">
        <v>585</v>
      </c>
      <c r="B232" s="792" t="s">
        <v>634</v>
      </c>
      <c r="C232" s="793" t="s">
        <v>9</v>
      </c>
      <c r="D232" s="840">
        <v>2200</v>
      </c>
      <c r="E232" s="793" t="s">
        <v>457</v>
      </c>
      <c r="F232" s="794">
        <v>42466</v>
      </c>
      <c r="G232" s="795"/>
      <c r="H232" s="796" t="s">
        <v>606</v>
      </c>
      <c r="I232" s="797">
        <f>+IF($C232="MACHO",1,0)</f>
        <v>0</v>
      </c>
      <c r="J232" s="804">
        <f>+IF($C232="HEMBRA",1,0)</f>
        <v>0</v>
      </c>
      <c r="K232" s="806">
        <f>+IF($C232="-",1,0)</f>
        <v>1</v>
      </c>
      <c r="L232" s="798" t="s">
        <v>633</v>
      </c>
      <c r="M232" s="1868" t="s">
        <v>656</v>
      </c>
      <c r="N232" s="1869"/>
      <c r="O232" s="1870"/>
      <c r="P232" s="484"/>
      <c r="Q232" s="484"/>
      <c r="R232" s="474"/>
      <c r="S232" s="341"/>
      <c r="U232" s="470"/>
      <c r="X232" s="873">
        <v>30</v>
      </c>
      <c r="Y232" s="869"/>
    </row>
    <row r="233" spans="1:25" ht="13.5" thickBot="1" x14ac:dyDescent="0.25"/>
    <row r="234" spans="1:25" ht="18.75" thickBot="1" x14ac:dyDescent="0.45">
      <c r="A234" s="626" t="s">
        <v>601</v>
      </c>
      <c r="B234" s="659" t="s">
        <v>628</v>
      </c>
      <c r="C234" s="628" t="s">
        <v>9</v>
      </c>
      <c r="D234" s="759">
        <v>1650.0000000000002</v>
      </c>
      <c r="E234" s="631" t="s">
        <v>115</v>
      </c>
      <c r="F234" s="748">
        <v>42470</v>
      </c>
      <c r="G234" s="696"/>
      <c r="H234" s="766" t="s">
        <v>607</v>
      </c>
      <c r="I234" s="626">
        <f>+IF($C234="MACHO",1,0)</f>
        <v>0</v>
      </c>
      <c r="J234" s="626">
        <f>+IF($C234="HEMBRA",1,0)</f>
        <v>0</v>
      </c>
      <c r="K234" s="626">
        <f>+IF($C234="-",1,0)</f>
        <v>1</v>
      </c>
      <c r="L234" s="900"/>
      <c r="M234" s="491" t="s">
        <v>434</v>
      </c>
      <c r="N234" s="899"/>
      <c r="O234" s="491"/>
      <c r="P234" s="484"/>
      <c r="Q234" s="484"/>
      <c r="R234" s="474"/>
      <c r="S234" s="341"/>
      <c r="U234" s="470"/>
      <c r="X234" s="873">
        <v>23</v>
      </c>
      <c r="Y234" s="869"/>
    </row>
    <row r="235" spans="1:25" ht="13.5" thickBot="1" x14ac:dyDescent="0.25"/>
    <row r="236" spans="1:25" ht="18.75" thickBot="1" x14ac:dyDescent="0.45">
      <c r="A236" s="626" t="s">
        <v>610</v>
      </c>
      <c r="B236" s="745" t="s">
        <v>628</v>
      </c>
      <c r="C236" s="628" t="s">
        <v>9</v>
      </c>
      <c r="D236" s="759">
        <v>1650.0000000000002</v>
      </c>
      <c r="E236" s="631" t="s">
        <v>115</v>
      </c>
      <c r="F236" s="748">
        <v>42470</v>
      </c>
      <c r="G236" s="696"/>
      <c r="H236" s="766" t="s">
        <v>607</v>
      </c>
      <c r="I236" s="626">
        <f>+IF($C236="MACHO",1,0)</f>
        <v>0</v>
      </c>
      <c r="J236" s="626">
        <f>+IF($C236="HEMBRA",1,0)</f>
        <v>0</v>
      </c>
      <c r="K236" s="626">
        <f>+IF($C236="-",1,0)</f>
        <v>1</v>
      </c>
      <c r="L236" s="772"/>
      <c r="M236" s="491" t="s">
        <v>652</v>
      </c>
      <c r="N236" s="484"/>
      <c r="O236" s="484"/>
    </row>
    <row r="237" spans="1:25" ht="18.75" thickBot="1" x14ac:dyDescent="0.45">
      <c r="A237" s="626" t="s">
        <v>611</v>
      </c>
      <c r="B237" s="659" t="s">
        <v>628</v>
      </c>
      <c r="C237" s="628" t="s">
        <v>9</v>
      </c>
      <c r="D237" s="759">
        <v>1650.0000000000002</v>
      </c>
      <c r="E237" s="631" t="s">
        <v>115</v>
      </c>
      <c r="F237" s="748">
        <v>42470</v>
      </c>
      <c r="G237" s="696"/>
      <c r="H237" s="766" t="s">
        <v>607</v>
      </c>
      <c r="I237" s="626">
        <f>+IF($C237="MACHO",1,0)</f>
        <v>0</v>
      </c>
      <c r="J237" s="626">
        <f>+IF($C237="HEMBRA",1,0)</f>
        <v>0</v>
      </c>
      <c r="K237" s="626">
        <f>+IF($C237="-",1,0)</f>
        <v>1</v>
      </c>
      <c r="L237" s="773"/>
      <c r="M237" s="491" t="s">
        <v>652</v>
      </c>
      <c r="N237" s="484"/>
      <c r="O237" s="484"/>
    </row>
    <row r="238" spans="1:25" ht="18.75" thickBot="1" x14ac:dyDescent="0.45">
      <c r="A238" s="422" t="s">
        <v>568</v>
      </c>
      <c r="B238" s="659" t="s">
        <v>571</v>
      </c>
      <c r="C238" s="767" t="s">
        <v>9</v>
      </c>
      <c r="D238" s="839">
        <v>1650.0000000000002</v>
      </c>
      <c r="E238" s="769" t="s">
        <v>115</v>
      </c>
      <c r="F238" s="770">
        <v>42435</v>
      </c>
      <c r="G238" s="701"/>
      <c r="H238" s="771" t="s">
        <v>572</v>
      </c>
      <c r="I238" s="626">
        <f>+IF($C238="MACHO",1,0)</f>
        <v>0</v>
      </c>
      <c r="J238" s="626">
        <f>+IF($C238="HEMBRA",1,0)</f>
        <v>0</v>
      </c>
      <c r="K238" s="633">
        <f>+IF($C238="-",1,0)</f>
        <v>1</v>
      </c>
      <c r="L238" s="754"/>
      <c r="M238" s="491" t="s">
        <v>652</v>
      </c>
    </row>
    <row r="239" spans="1:25" ht="18.75" thickBot="1" x14ac:dyDescent="0.45">
      <c r="A239" s="608" t="s">
        <v>599</v>
      </c>
      <c r="B239" s="659" t="s">
        <v>636</v>
      </c>
      <c r="C239" s="628" t="s">
        <v>9</v>
      </c>
      <c r="D239" s="790">
        <v>1650</v>
      </c>
      <c r="E239" s="631" t="s">
        <v>115</v>
      </c>
      <c r="F239" s="748">
        <v>42470</v>
      </c>
      <c r="G239" s="696"/>
      <c r="H239" s="766" t="s">
        <v>607</v>
      </c>
      <c r="I239" s="626">
        <f>+IF($C239="MACHO",1,0)</f>
        <v>0</v>
      </c>
      <c r="J239" s="626">
        <f>+IF($C239="HEMBRA",1,0)</f>
        <v>0</v>
      </c>
      <c r="K239" s="626">
        <f>+IF($C239="-",1,0)</f>
        <v>1</v>
      </c>
      <c r="L239" s="800" t="s">
        <v>639</v>
      </c>
      <c r="M239" s="491" t="s">
        <v>652</v>
      </c>
    </row>
    <row r="240" spans="1:25" ht="13.5" thickBot="1" x14ac:dyDescent="0.25"/>
    <row r="241" spans="1:28" ht="13.5" thickBot="1" x14ac:dyDescent="0.25">
      <c r="A241" s="631">
        <v>1246</v>
      </c>
      <c r="B241" s="720" t="s">
        <v>620</v>
      </c>
      <c r="C241" s="902" t="s">
        <v>13</v>
      </c>
      <c r="D241" s="698">
        <v>2200</v>
      </c>
      <c r="E241" s="633" t="s">
        <v>121</v>
      </c>
      <c r="F241" s="732">
        <v>41701</v>
      </c>
      <c r="G241" s="734" t="s">
        <v>650</v>
      </c>
      <c r="H241" s="717"/>
      <c r="I241" s="632">
        <f>+IF($C241="MACHO",1,0)</f>
        <v>0</v>
      </c>
      <c r="J241" s="633">
        <f>+IF($C241="HEMBRA",1,0)</f>
        <v>1</v>
      </c>
      <c r="K241" s="633">
        <f>+IF($C241="-",1,0)</f>
        <v>0</v>
      </c>
      <c r="L241" s="901"/>
      <c r="M241" s="491" t="s">
        <v>679</v>
      </c>
      <c r="N241" s="903"/>
      <c r="O241" s="862"/>
      <c r="P241" s="903"/>
      <c r="Q241" s="903"/>
      <c r="R241" s="291"/>
      <c r="S241" s="341"/>
      <c r="T241" s="527"/>
      <c r="U241" s="3"/>
      <c r="V241" s="6"/>
      <c r="W241" s="868"/>
      <c r="X241" s="3">
        <v>65</v>
      </c>
      <c r="Y241" s="869"/>
      <c r="Z241" s="6"/>
      <c r="AA241" s="6"/>
      <c r="AB241" s="6"/>
    </row>
    <row r="242" spans="1:28" ht="13.5" thickBot="1" x14ac:dyDescent="0.25"/>
    <row r="243" spans="1:28" ht="18.75" thickBot="1" x14ac:dyDescent="0.45">
      <c r="A243" s="639" t="s">
        <v>663</v>
      </c>
      <c r="B243" s="659" t="s">
        <v>664</v>
      </c>
      <c r="C243" s="767" t="s">
        <v>17</v>
      </c>
      <c r="D243" s="768">
        <v>2000</v>
      </c>
      <c r="E243" s="769" t="s">
        <v>251</v>
      </c>
      <c r="F243" s="770">
        <v>42403</v>
      </c>
      <c r="G243" s="701"/>
      <c r="H243" s="771"/>
      <c r="I243" s="866">
        <f>+IF($C243="MACHO",1,0)</f>
        <v>1</v>
      </c>
      <c r="J243" s="866">
        <f>+IF($C243="HEMBRA",1,0)</f>
        <v>0</v>
      </c>
      <c r="K243" s="866">
        <f>+IF($C243="-",1,0)</f>
        <v>0</v>
      </c>
      <c r="L243" s="241" t="s">
        <v>688</v>
      </c>
    </row>
    <row r="244" spans="1:28" ht="13.5" thickBot="1" x14ac:dyDescent="0.25"/>
    <row r="245" spans="1:28" ht="18.75" thickBot="1" x14ac:dyDescent="0.45">
      <c r="A245" s="626" t="s">
        <v>600</v>
      </c>
      <c r="B245" s="908" t="s">
        <v>637</v>
      </c>
      <c r="C245" s="631" t="s">
        <v>9</v>
      </c>
      <c r="D245" s="911">
        <v>1650</v>
      </c>
      <c r="E245" s="631" t="s">
        <v>115</v>
      </c>
      <c r="F245" s="748">
        <v>42470</v>
      </c>
      <c r="G245" s="696"/>
      <c r="H245" s="766" t="s">
        <v>607</v>
      </c>
      <c r="I245" s="633">
        <f>+IF($C245="MACHO",1,0)</f>
        <v>0</v>
      </c>
      <c r="J245" s="626">
        <f>+IF($C245="HEMBRA",1,0)</f>
        <v>0</v>
      </c>
      <c r="K245" s="633">
        <f>+IF($C245="-",1,0)</f>
        <v>1</v>
      </c>
      <c r="L245" s="915" t="s">
        <v>639</v>
      </c>
      <c r="M245" s="241" t="s">
        <v>399</v>
      </c>
    </row>
    <row r="246" spans="1:28" ht="13.5" thickBot="1" x14ac:dyDescent="0.25"/>
    <row r="247" spans="1:28" ht="18.75" thickBot="1" x14ac:dyDescent="0.45">
      <c r="A247" s="608" t="s">
        <v>565</v>
      </c>
      <c r="B247" s="659" t="s">
        <v>575</v>
      </c>
      <c r="C247" s="628" t="s">
        <v>9</v>
      </c>
      <c r="D247" s="790">
        <v>2000</v>
      </c>
      <c r="E247" s="631" t="s">
        <v>115</v>
      </c>
      <c r="F247" s="748">
        <v>42435</v>
      </c>
      <c r="G247" s="696"/>
      <c r="H247" s="766" t="s">
        <v>572</v>
      </c>
      <c r="I247" s="626">
        <f>+IF($C247="MACHO",1,0)</f>
        <v>0</v>
      </c>
      <c r="J247" s="626">
        <f>+IF($C247="HEMBRA",1,0)</f>
        <v>0</v>
      </c>
      <c r="K247" s="633">
        <f>+IF($C247="-",1,0)</f>
        <v>1</v>
      </c>
      <c r="M247" t="s">
        <v>691</v>
      </c>
    </row>
    <row r="248" spans="1:28" ht="18.75" thickBot="1" x14ac:dyDescent="0.45">
      <c r="A248" s="422" t="s">
        <v>586</v>
      </c>
      <c r="B248" s="659" t="s">
        <v>677</v>
      </c>
      <c r="C248" s="767" t="s">
        <v>6</v>
      </c>
      <c r="D248" s="839">
        <v>2000</v>
      </c>
      <c r="E248" s="769" t="s">
        <v>457</v>
      </c>
      <c r="F248" s="770">
        <v>42466</v>
      </c>
      <c r="G248" s="701"/>
      <c r="H248" s="771" t="s">
        <v>606</v>
      </c>
      <c r="I248" s="639">
        <f>+IF($C248="MACHO",1,0)</f>
        <v>1</v>
      </c>
      <c r="J248" s="639">
        <f>+IF($C248="HEMBRA",1,0)</f>
        <v>0</v>
      </c>
      <c r="K248" s="686">
        <f>+IF($C248="-",1,0)</f>
        <v>0</v>
      </c>
      <c r="L248" s="798" t="s">
        <v>633</v>
      </c>
      <c r="M248" t="s">
        <v>691</v>
      </c>
    </row>
    <row r="249" spans="1:28" ht="13.5" thickBot="1" x14ac:dyDescent="0.25"/>
    <row r="250" spans="1:28" ht="13.5" thickBot="1" x14ac:dyDescent="0.25">
      <c r="A250" s="631">
        <v>1257</v>
      </c>
      <c r="B250" s="738" t="s">
        <v>684</v>
      </c>
      <c r="C250" s="633" t="s">
        <v>6</v>
      </c>
      <c r="D250" s="698">
        <v>1000</v>
      </c>
      <c r="E250" s="633" t="s">
        <v>680</v>
      </c>
      <c r="F250" s="721">
        <v>42354</v>
      </c>
      <c r="G250" s="735" t="s">
        <v>686</v>
      </c>
      <c r="H250" s="739"/>
      <c r="I250" s="904">
        <f>+IF($C250="MACHO",1,0)</f>
        <v>1</v>
      </c>
      <c r="J250" s="633">
        <f>+IF($C250="HEMBRA",1,0)</f>
        <v>0</v>
      </c>
      <c r="K250" s="633">
        <f>+IF($C250="-",1,0)</f>
        <v>0</v>
      </c>
      <c r="L250" s="633"/>
      <c r="M250" s="7" t="s">
        <v>693</v>
      </c>
      <c r="N250" s="107"/>
    </row>
    <row r="251" spans="1:28" ht="13.5" thickBot="1" x14ac:dyDescent="0.25"/>
    <row r="252" spans="1:28" ht="21" thickBot="1" x14ac:dyDescent="0.45">
      <c r="A252" s="420">
        <v>1210</v>
      </c>
      <c r="B252" s="703" t="s">
        <v>307</v>
      </c>
      <c r="C252" s="633" t="s">
        <v>6</v>
      </c>
      <c r="D252" s="698">
        <v>1430.0000000000002</v>
      </c>
      <c r="E252" s="667" t="s">
        <v>44</v>
      </c>
      <c r="F252" s="697">
        <v>42080</v>
      </c>
      <c r="G252" s="696" t="s">
        <v>422</v>
      </c>
      <c r="H252" s="715" t="s">
        <v>342</v>
      </c>
      <c r="I252" s="652">
        <f>+IF($C252="MACHO",1,0)</f>
        <v>1</v>
      </c>
      <c r="J252" s="686">
        <f>+IF($C252="HEMBRA",1,0)</f>
        <v>0</v>
      </c>
      <c r="K252" s="716">
        <f>+IF($C252="-",1,0)</f>
        <v>0</v>
      </c>
      <c r="L252" s="1178"/>
      <c r="M252" s="491" t="e">
        <f>DAYS360(F252,#REF!,FALSE)/30</f>
        <v>#REF!</v>
      </c>
      <c r="N252" s="1182" t="s">
        <v>696</v>
      </c>
      <c r="O252" s="491"/>
      <c r="P252" s="483" t="e">
        <f>+IF($M252&gt;12,"",S252)</f>
        <v>#REF!</v>
      </c>
      <c r="Q252" s="491" t="e">
        <f>+P252/(M252-3)</f>
        <v>#REF!</v>
      </c>
      <c r="R252" s="474">
        <v>37</v>
      </c>
      <c r="S252" s="341">
        <f>AVERAGE(R252,L252)</f>
        <v>37</v>
      </c>
      <c r="T252" s="375"/>
      <c r="U252" s="3"/>
      <c r="V252" s="6"/>
      <c r="W252" s="868" t="e">
        <f>AVERAGE(N252:V252)</f>
        <v>#REF!</v>
      </c>
      <c r="X252" s="533">
        <v>65</v>
      </c>
      <c r="Y252" s="869" t="e">
        <f>+(X252-W252)/W252</f>
        <v>#REF!</v>
      </c>
    </row>
    <row r="253" spans="1:28" ht="13.5" thickBot="1" x14ac:dyDescent="0.25"/>
    <row r="254" spans="1:28" ht="18.75" thickBot="1" x14ac:dyDescent="0.45">
      <c r="A254" s="626" t="s">
        <v>231</v>
      </c>
      <c r="B254" s="688" t="s">
        <v>500</v>
      </c>
      <c r="C254" s="657" t="s">
        <v>13</v>
      </c>
      <c r="D254" s="756">
        <v>9000</v>
      </c>
      <c r="E254" s="628" t="s">
        <v>43</v>
      </c>
      <c r="F254" s="629">
        <v>42042</v>
      </c>
      <c r="G254" s="760" t="s">
        <v>290</v>
      </c>
      <c r="H254" s="761" t="s">
        <v>253</v>
      </c>
      <c r="I254" s="626">
        <f>+IF($C254="MACHO",1,0)</f>
        <v>0</v>
      </c>
      <c r="J254" s="626">
        <f>+IF($C254="HEMBRA",1,0)</f>
        <v>1</v>
      </c>
      <c r="K254" s="633">
        <f>+IF($C254="-",1,0)</f>
        <v>0</v>
      </c>
      <c r="L254" s="900"/>
      <c r="M254" s="491" t="e">
        <f>DAYS360(F254,#REF!,FALSE)/30</f>
        <v>#REF!</v>
      </c>
      <c r="N254" s="1179" t="e">
        <f>+IF($M254&gt;12,IF(I254=1,$S254,""),"")</f>
        <v>#REF!</v>
      </c>
      <c r="O254" s="491" t="e">
        <f>+IF($M254&gt;12,IF(J254=1,$S254,""),"")</f>
        <v>#REF!</v>
      </c>
      <c r="P254" s="483" t="e">
        <f>+IF($M254&gt;12,"",S254)</f>
        <v>#REF!</v>
      </c>
      <c r="Q254" s="484"/>
      <c r="R254" s="474">
        <v>156</v>
      </c>
      <c r="S254" s="341" t="e">
        <f>AVERAGE(R254,#REF!)</f>
        <v>#REF!</v>
      </c>
      <c r="U254" s="470"/>
      <c r="W254" s="868" t="e">
        <f>AVERAGE(N254:V254)</f>
        <v>#REF!</v>
      </c>
      <c r="X254" s="873">
        <v>274</v>
      </c>
      <c r="Y254" s="869" t="e">
        <f>+(X254-W254)/W254</f>
        <v>#REF!</v>
      </c>
      <c r="Z254">
        <v>303</v>
      </c>
    </row>
    <row r="255" spans="1:28" ht="13.5" thickBot="1" x14ac:dyDescent="0.25"/>
    <row r="256" spans="1:28" ht="18.75" thickBot="1" x14ac:dyDescent="0.45">
      <c r="A256" s="626">
        <v>1082</v>
      </c>
      <c r="B256" s="653" t="s">
        <v>533</v>
      </c>
      <c r="C256" s="632" t="s">
        <v>6</v>
      </c>
      <c r="D256" s="694">
        <v>2178.0000000000005</v>
      </c>
      <c r="E256" s="702" t="s">
        <v>31</v>
      </c>
      <c r="F256" s="921">
        <v>41437</v>
      </c>
      <c r="G256" s="677" t="s">
        <v>58</v>
      </c>
      <c r="H256" s="1057"/>
      <c r="I256" s="639">
        <f>+IF($C256="MACHO",1,0)</f>
        <v>1</v>
      </c>
      <c r="J256" s="639">
        <f>+IF($C256="HEMBRA",1,0)</f>
        <v>0</v>
      </c>
      <c r="K256" s="686">
        <f>+IF($C256="-",1,0)</f>
        <v>0</v>
      </c>
      <c r="L256" s="652">
        <v>101</v>
      </c>
      <c r="M256" s="480" t="e">
        <f>DAYS360(F256,#REF!,FALSE)/30</f>
        <v>#REF!</v>
      </c>
      <c r="N256" s="483" t="e">
        <f>+IF($M256&gt;12,IF(I256=1,$S256,""),"")</f>
        <v>#REF!</v>
      </c>
      <c r="O256" s="483" t="e">
        <f>+IF($M256&gt;12,IF(J256=1,$S256,""),"")</f>
        <v>#REF!</v>
      </c>
      <c r="P256" s="483" t="e">
        <f>+IF($M256&gt;12,"",S256)</f>
        <v>#REF!</v>
      </c>
      <c r="Q256" s="483"/>
      <c r="R256" s="500">
        <v>77</v>
      </c>
      <c r="S256" s="341">
        <f>AVERAGE(R256,L256)</f>
        <v>89</v>
      </c>
      <c r="T256" s="1055" t="s">
        <v>698</v>
      </c>
    </row>
    <row r="257" spans="1:35" ht="13.5" thickBot="1" x14ac:dyDescent="0.25"/>
    <row r="258" spans="1:35" ht="13.5" thickBot="1" x14ac:dyDescent="0.25">
      <c r="A258" s="649" t="s">
        <v>755</v>
      </c>
      <c r="B258" s="762" t="s">
        <v>796</v>
      </c>
      <c r="C258" s="673" t="s">
        <v>9</v>
      </c>
      <c r="D258" s="764">
        <v>1500</v>
      </c>
      <c r="E258" s="631"/>
      <c r="F258" s="644">
        <v>42740</v>
      </c>
      <c r="G258" s="1072" t="s">
        <v>811</v>
      </c>
      <c r="H258" s="807" t="s">
        <v>776</v>
      </c>
      <c r="I258" s="785">
        <f>+IF($C258="MACHO",1,0)</f>
        <v>0</v>
      </c>
      <c r="J258" s="785">
        <f>+IF($C258="HEMBRA",1,0)</f>
        <v>0</v>
      </c>
      <c r="K258" s="785">
        <f>+IF($C258="-",1,0)</f>
        <v>1</v>
      </c>
      <c r="L258" t="s">
        <v>959</v>
      </c>
    </row>
    <row r="259" spans="1:35" ht="13.5" thickBot="1" x14ac:dyDescent="0.25"/>
    <row r="260" spans="1:35" ht="13.5" thickBot="1" x14ac:dyDescent="0.25">
      <c r="A260" s="649" t="s">
        <v>757</v>
      </c>
      <c r="B260" s="762" t="s">
        <v>796</v>
      </c>
      <c r="C260" s="673" t="s">
        <v>9</v>
      </c>
      <c r="D260" s="764">
        <v>1500</v>
      </c>
      <c r="E260" s="631"/>
      <c r="F260" s="644">
        <v>42740</v>
      </c>
      <c r="G260" s="1072" t="s">
        <v>815</v>
      </c>
      <c r="H260" s="807" t="s">
        <v>776</v>
      </c>
      <c r="I260" s="785">
        <f>+IF($C260="MACHO",1,0)</f>
        <v>0</v>
      </c>
      <c r="J260" s="785">
        <f>+IF($C260="HEMBRA",1,0)</f>
        <v>0</v>
      </c>
      <c r="K260" s="900">
        <f>+IF($C260="-",1,0)</f>
        <v>1</v>
      </c>
      <c r="L260" s="1112"/>
      <c r="M260" s="1113" t="s">
        <v>960</v>
      </c>
      <c r="N260" s="458"/>
    </row>
    <row r="261" spans="1:35" ht="13.5" thickBot="1" x14ac:dyDescent="0.25"/>
    <row r="262" spans="1:35" ht="13.5" thickBot="1" x14ac:dyDescent="0.25">
      <c r="A262" s="633" t="s">
        <v>752</v>
      </c>
      <c r="B262" s="632" t="s">
        <v>796</v>
      </c>
      <c r="C262" s="673" t="s">
        <v>9</v>
      </c>
      <c r="D262" s="698">
        <v>1500</v>
      </c>
      <c r="E262" s="631"/>
      <c r="F262" s="629">
        <v>42740</v>
      </c>
      <c r="G262" s="1097" t="s">
        <v>797</v>
      </c>
      <c r="H262" s="637" t="s">
        <v>776</v>
      </c>
      <c r="I262" s="785">
        <f>+IF($C262="MACHO",1,0)</f>
        <v>0</v>
      </c>
      <c r="J262" s="785">
        <f>+IF($C262="HEMBRA",1,0)</f>
        <v>0</v>
      </c>
      <c r="K262" s="785">
        <f>+IF($C262="-",1,0)</f>
        <v>1</v>
      </c>
      <c r="L262" s="754"/>
      <c r="M262" s="241" t="s">
        <v>961</v>
      </c>
    </row>
    <row r="263" spans="1:35" ht="13.5" thickBot="1" x14ac:dyDescent="0.25">
      <c r="A263" s="718" t="s">
        <v>753</v>
      </c>
      <c r="B263" s="762" t="s">
        <v>796</v>
      </c>
      <c r="C263" s="775" t="s">
        <v>9</v>
      </c>
      <c r="D263" s="764">
        <v>1500</v>
      </c>
      <c r="E263" s="646"/>
      <c r="F263" s="644">
        <v>42740</v>
      </c>
      <c r="G263" s="1072" t="s">
        <v>802</v>
      </c>
      <c r="H263" s="807" t="s">
        <v>776</v>
      </c>
      <c r="I263" s="914">
        <f>+IF($C263="MACHO",1,0)</f>
        <v>0</v>
      </c>
      <c r="J263" s="914">
        <f>+IF($C263="HEMBRA",1,0)</f>
        <v>0</v>
      </c>
      <c r="K263" s="914">
        <f>+IF($C263="-",1,0)</f>
        <v>1</v>
      </c>
      <c r="L263" s="754"/>
      <c r="M263" s="241" t="s">
        <v>961</v>
      </c>
    </row>
    <row r="264" spans="1:35" ht="13.5" thickBot="1" x14ac:dyDescent="0.25">
      <c r="A264" s="633" t="s">
        <v>754</v>
      </c>
      <c r="B264" s="632" t="s">
        <v>796</v>
      </c>
      <c r="C264" s="673" t="s">
        <v>9</v>
      </c>
      <c r="D264" s="698">
        <v>1500</v>
      </c>
      <c r="E264" s="631"/>
      <c r="F264" s="629">
        <v>42740</v>
      </c>
      <c r="G264" s="1097" t="s">
        <v>806</v>
      </c>
      <c r="H264" s="637" t="s">
        <v>776</v>
      </c>
      <c r="I264" s="785">
        <f>+IF($C264="MACHO",1,0)</f>
        <v>0</v>
      </c>
      <c r="J264" s="785">
        <f>+IF($C264="HEMBRA",1,0)</f>
        <v>0</v>
      </c>
      <c r="K264" s="785">
        <f>+IF($C264="-",1,0)</f>
        <v>1</v>
      </c>
      <c r="L264" s="754"/>
      <c r="M264" s="241" t="s">
        <v>961</v>
      </c>
    </row>
    <row r="266" spans="1:35" x14ac:dyDescent="0.2">
      <c r="A266" s="718" t="s">
        <v>756</v>
      </c>
      <c r="B266" s="762" t="s">
        <v>796</v>
      </c>
      <c r="C266" s="775" t="s">
        <v>9</v>
      </c>
      <c r="D266" s="764">
        <v>1500</v>
      </c>
      <c r="E266" s="646"/>
      <c r="F266" s="644">
        <v>42740</v>
      </c>
      <c r="G266" s="1072" t="s">
        <v>814</v>
      </c>
      <c r="H266" s="807" t="s">
        <v>776</v>
      </c>
      <c r="I266" s="914">
        <f>+IF($C266="MACHO",1,0)</f>
        <v>0</v>
      </c>
      <c r="J266" s="914">
        <f>+IF($C266="HEMBRA",1,0)</f>
        <v>0</v>
      </c>
      <c r="K266" s="914">
        <f>+IF($C266="-",1,0)</f>
        <v>1</v>
      </c>
      <c r="M266" s="241" t="s">
        <v>962</v>
      </c>
    </row>
    <row r="268" spans="1:35" ht="19.5" customHeight="1" thickBot="1" x14ac:dyDescent="0.25">
      <c r="A268" s="718" t="s">
        <v>758</v>
      </c>
      <c r="B268" s="762" t="s">
        <v>796</v>
      </c>
      <c r="C268" s="775" t="s">
        <v>9</v>
      </c>
      <c r="D268" s="764">
        <v>1500</v>
      </c>
      <c r="E268" s="769"/>
      <c r="F268" s="644">
        <v>42740</v>
      </c>
      <c r="G268" s="1072" t="s">
        <v>819</v>
      </c>
      <c r="H268" s="807" t="s">
        <v>776</v>
      </c>
      <c r="I268" s="803">
        <f>+IF($C268="MACHO",1,0)</f>
        <v>0</v>
      </c>
      <c r="J268" s="803">
        <f>+IF($C268="HEMBRA",1,0)</f>
        <v>0</v>
      </c>
      <c r="K268" s="803">
        <f>+IF($C268="-",1,0)</f>
        <v>1</v>
      </c>
      <c r="L268" s="763" t="s">
        <v>963</v>
      </c>
      <c r="M268" s="480"/>
      <c r="N268" s="484"/>
      <c r="O268" s="484"/>
      <c r="P268" s="484"/>
      <c r="Q268" s="484"/>
      <c r="R268" s="489"/>
      <c r="S268" s="341"/>
      <c r="U268" s="470"/>
      <c r="X268" s="470"/>
      <c r="AH268" s="6">
        <f>+D268*1.1</f>
        <v>1650.0000000000002</v>
      </c>
      <c r="AI268" s="350"/>
    </row>
    <row r="269" spans="1:35" ht="19.5" customHeight="1" thickBot="1" x14ac:dyDescent="0.25">
      <c r="A269" s="649" t="s">
        <v>759</v>
      </c>
      <c r="B269" s="762" t="s">
        <v>796</v>
      </c>
      <c r="C269" s="673" t="s">
        <v>9</v>
      </c>
      <c r="D269" s="764">
        <v>1500</v>
      </c>
      <c r="E269" s="631"/>
      <c r="F269" s="644">
        <v>42740</v>
      </c>
      <c r="G269" s="1072" t="s">
        <v>823</v>
      </c>
      <c r="H269" s="807" t="s">
        <v>776</v>
      </c>
      <c r="I269" s="785">
        <f>+IF($C269="MACHO",1,0)</f>
        <v>0</v>
      </c>
      <c r="J269" s="785">
        <f>+IF($C269="HEMBRA",1,0)</f>
        <v>0</v>
      </c>
      <c r="K269" s="785">
        <f>+IF($C269="-",1,0)</f>
        <v>1</v>
      </c>
      <c r="L269" s="763" t="s">
        <v>963</v>
      </c>
      <c r="M269" s="480"/>
      <c r="N269" s="484"/>
      <c r="O269" s="484"/>
      <c r="P269" s="484"/>
      <c r="Q269" s="484"/>
      <c r="R269" s="474"/>
      <c r="S269" s="341"/>
      <c r="U269" s="470"/>
      <c r="X269" s="470"/>
      <c r="AH269" s="6">
        <f>+D269*1.1</f>
        <v>1650.0000000000002</v>
      </c>
      <c r="AI269" s="350"/>
    </row>
    <row r="270" spans="1:35" ht="13.5" thickBot="1" x14ac:dyDescent="0.25">
      <c r="A270" s="1102"/>
      <c r="L270" s="241"/>
      <c r="M270" s="241"/>
      <c r="N270" s="241"/>
    </row>
    <row r="271" spans="1:35" ht="19.5" customHeight="1" thickBot="1" x14ac:dyDescent="0.25">
      <c r="A271" s="649" t="s">
        <v>761</v>
      </c>
      <c r="B271" s="762" t="s">
        <v>796</v>
      </c>
      <c r="C271" s="673" t="s">
        <v>9</v>
      </c>
      <c r="D271" s="764">
        <v>1500</v>
      </c>
      <c r="E271" s="631"/>
      <c r="F271" s="644">
        <v>42740</v>
      </c>
      <c r="G271" s="1072" t="s">
        <v>829</v>
      </c>
      <c r="H271" s="807" t="s">
        <v>776</v>
      </c>
      <c r="I271" s="785">
        <f>+IF($C271="MACHO",1,0)</f>
        <v>0</v>
      </c>
      <c r="J271" s="785">
        <f>+IF($C271="HEMBRA",1,0)</f>
        <v>0</v>
      </c>
      <c r="K271" s="785">
        <f>+IF($C271="-",1,0)</f>
        <v>1</v>
      </c>
      <c r="L271" s="763" t="s">
        <v>963</v>
      </c>
      <c r="M271" s="480"/>
      <c r="N271" s="484"/>
      <c r="O271" s="484"/>
      <c r="P271" s="484"/>
      <c r="Q271" s="484"/>
      <c r="R271" s="474"/>
      <c r="S271" s="341"/>
      <c r="U271" s="470"/>
      <c r="X271" s="470"/>
      <c r="AH271" s="6">
        <f>+D271*1.1</f>
        <v>1650.0000000000002</v>
      </c>
      <c r="AI271" s="350"/>
    </row>
    <row r="272" spans="1:35" ht="19.5" customHeight="1" thickBot="1" x14ac:dyDescent="0.25">
      <c r="A272" s="649" t="s">
        <v>762</v>
      </c>
      <c r="B272" s="762" t="s">
        <v>796</v>
      </c>
      <c r="C272" s="775" t="s">
        <v>9</v>
      </c>
      <c r="D272" s="764">
        <v>1500</v>
      </c>
      <c r="E272" s="631"/>
      <c r="F272" s="876">
        <v>42740</v>
      </c>
      <c r="G272" s="1072" t="s">
        <v>833</v>
      </c>
      <c r="H272" s="807" t="s">
        <v>777</v>
      </c>
      <c r="I272" s="785">
        <f>+IF($C272="MACHO",1,0)</f>
        <v>0</v>
      </c>
      <c r="J272" s="785">
        <f>+IF($C272="HEMBRA",1,0)</f>
        <v>0</v>
      </c>
      <c r="K272" s="785">
        <f>+IF($C272="-",1,0)</f>
        <v>1</v>
      </c>
      <c r="L272" s="763" t="s">
        <v>963</v>
      </c>
      <c r="M272" s="480"/>
      <c r="N272" s="484"/>
      <c r="O272" s="484"/>
      <c r="P272" s="484"/>
      <c r="Q272" s="484"/>
      <c r="R272" s="474"/>
      <c r="S272" s="341"/>
      <c r="U272" s="470"/>
      <c r="X272" s="470"/>
      <c r="AH272" s="6">
        <f>+D272*1.1</f>
        <v>1650.0000000000002</v>
      </c>
      <c r="AI272" s="350"/>
    </row>
    <row r="273" spans="1:31" x14ac:dyDescent="0.2">
      <c r="L273" s="241"/>
      <c r="M273" s="241"/>
      <c r="N273" s="241"/>
    </row>
    <row r="274" spans="1:31" x14ac:dyDescent="0.2">
      <c r="A274" s="797" t="s">
        <v>763</v>
      </c>
      <c r="B274" s="797" t="s">
        <v>796</v>
      </c>
      <c r="C274" s="1108" t="s">
        <v>9</v>
      </c>
      <c r="D274" s="1109">
        <v>1500</v>
      </c>
      <c r="E274" s="793"/>
      <c r="F274" s="1110">
        <v>42745</v>
      </c>
      <c r="G274" s="1107" t="s">
        <v>837</v>
      </c>
      <c r="H274" s="1111" t="s">
        <v>777</v>
      </c>
      <c r="I274" s="1112">
        <f>+IF($C274="MACHO",1,0)</f>
        <v>0</v>
      </c>
      <c r="J274" s="1112">
        <f>+IF($C274="HEMBRA",1,0)</f>
        <v>0</v>
      </c>
      <c r="K274" s="1112">
        <f>+IF($C274="-",1,0)</f>
        <v>1</v>
      </c>
      <c r="L274" s="1108" t="s">
        <v>963</v>
      </c>
      <c r="M274" s="1113"/>
      <c r="N274" s="241"/>
    </row>
    <row r="275" spans="1:31" ht="13.5" thickBot="1" x14ac:dyDescent="0.25"/>
    <row r="276" spans="1:31" ht="13.5" thickBot="1" x14ac:dyDescent="0.25">
      <c r="A276" s="633" t="s">
        <v>765</v>
      </c>
      <c r="B276" s="632" t="s">
        <v>796</v>
      </c>
      <c r="C276" s="673" t="s">
        <v>9</v>
      </c>
      <c r="D276" s="698">
        <v>1500</v>
      </c>
      <c r="E276" s="631"/>
      <c r="F276" s="629">
        <v>42745</v>
      </c>
      <c r="G276" s="1097" t="s">
        <v>844</v>
      </c>
      <c r="H276" s="637" t="s">
        <v>777</v>
      </c>
      <c r="I276" s="785">
        <f>+IF($C276="MACHO",1,0)</f>
        <v>0</v>
      </c>
      <c r="J276" s="785">
        <f>+IF($C276="HEMBRA",1,0)</f>
        <v>0</v>
      </c>
      <c r="K276" s="785">
        <f>+IF($C276="-",1,0)</f>
        <v>1</v>
      </c>
      <c r="M276" s="632" t="s">
        <v>989</v>
      </c>
    </row>
    <row r="277" spans="1:31" ht="13.5" thickBot="1" x14ac:dyDescent="0.25"/>
    <row r="278" spans="1:31" ht="13.5" thickBot="1" x14ac:dyDescent="0.25">
      <c r="A278" s="419" t="s">
        <v>764</v>
      </c>
      <c r="B278" s="632" t="s">
        <v>796</v>
      </c>
      <c r="C278" s="673" t="s">
        <v>9</v>
      </c>
      <c r="D278" s="698">
        <v>1500</v>
      </c>
      <c r="E278" s="631"/>
      <c r="F278" s="629">
        <v>42745</v>
      </c>
      <c r="G278" s="1097" t="s">
        <v>841</v>
      </c>
      <c r="H278" s="637" t="s">
        <v>777</v>
      </c>
      <c r="I278" s="785">
        <f>+IF($C278="MACHO",1,0)</f>
        <v>0</v>
      </c>
      <c r="J278" s="785">
        <f>+IF($C278="HEMBRA",1,0)</f>
        <v>0</v>
      </c>
      <c r="K278" s="900">
        <f>+IF($C278="-",1,0)</f>
        <v>1</v>
      </c>
      <c r="L278" s="403" t="s">
        <v>960</v>
      </c>
      <c r="M278" s="458"/>
      <c r="N278" s="1114" t="s">
        <v>990</v>
      </c>
    </row>
    <row r="279" spans="1:31" ht="13.5" thickBot="1" x14ac:dyDescent="0.25"/>
    <row r="280" spans="1:31" ht="18.75" thickBot="1" x14ac:dyDescent="0.45">
      <c r="A280" s="626">
        <v>1149</v>
      </c>
      <c r="B280" s="665" t="s">
        <v>76</v>
      </c>
      <c r="C280" s="674" t="s">
        <v>6</v>
      </c>
      <c r="D280" s="666">
        <v>1760.0000000000002</v>
      </c>
      <c r="E280" s="667" t="s">
        <v>30</v>
      </c>
      <c r="F280" s="668">
        <v>41416</v>
      </c>
      <c r="G280" s="656" t="s">
        <v>95</v>
      </c>
      <c r="H280" s="637"/>
      <c r="I280" s="626">
        <f>+IF($C280="MACHO",1,0)</f>
        <v>1</v>
      </c>
      <c r="J280" s="626">
        <f>+IF($C280="HEMBRA",1,0)</f>
        <v>0</v>
      </c>
      <c r="K280" s="633">
        <f>+IF($C280="-",1,0)</f>
        <v>0</v>
      </c>
      <c r="L280" s="632">
        <v>82</v>
      </c>
      <c r="M280" s="480" t="e">
        <f>DAYS360(F280,#REF!,FALSE)/30</f>
        <v>#REF!</v>
      </c>
      <c r="N280" s="483" t="e">
        <f>+IF($M280&gt;12,IF(I280=1,$S280,""),"")</f>
        <v>#REF!</v>
      </c>
      <c r="P280" s="483" t="e">
        <f>+IF($M280&gt;12,"",S280)</f>
        <v>#REF!</v>
      </c>
      <c r="Q280" s="483"/>
      <c r="R280" s="474">
        <v>80</v>
      </c>
      <c r="S280" s="341">
        <f>AVERAGE(R280,L280)</f>
        <v>81</v>
      </c>
      <c r="T280" s="375"/>
      <c r="U280" s="3"/>
      <c r="V280" s="6">
        <v>80</v>
      </c>
      <c r="W280" s="868" t="e">
        <f>AVERAGE(N280:V280)</f>
        <v>#REF!</v>
      </c>
      <c r="X280" s="3">
        <v>96</v>
      </c>
      <c r="Y280" s="869" t="e">
        <f>+(X280-W280)/W280</f>
        <v>#REF!</v>
      </c>
      <c r="Z280" s="1055" t="s">
        <v>995</v>
      </c>
      <c r="AE280" s="276">
        <v>42824</v>
      </c>
    </row>
    <row r="281" spans="1:31" ht="13.5" thickBot="1" x14ac:dyDescent="0.25"/>
    <row r="282" spans="1:31" ht="13.5" thickBot="1" x14ac:dyDescent="0.25">
      <c r="A282" s="649" t="s">
        <v>779</v>
      </c>
      <c r="B282" s="762" t="s">
        <v>994</v>
      </c>
      <c r="C282" s="673" t="s">
        <v>9</v>
      </c>
      <c r="D282" s="764">
        <v>1500</v>
      </c>
      <c r="E282" s="631"/>
      <c r="F282" s="644">
        <v>42750</v>
      </c>
      <c r="G282" s="1072" t="s">
        <v>881</v>
      </c>
      <c r="H282" s="807" t="s">
        <v>795</v>
      </c>
      <c r="I282" s="785">
        <f>+IF($C282="MACHO",1,0)</f>
        <v>0</v>
      </c>
      <c r="J282" s="785">
        <f>+IF($C282="HEMBRA",1,0)</f>
        <v>0</v>
      </c>
      <c r="K282" s="785">
        <f>+IF($C282="-",1,0)</f>
        <v>1</v>
      </c>
      <c r="L282" s="754"/>
      <c r="M282" s="480"/>
      <c r="N282" t="s">
        <v>1001</v>
      </c>
    </row>
    <row r="283" spans="1:31" ht="13.5" thickBot="1" x14ac:dyDescent="0.25"/>
    <row r="284" spans="1:31" ht="13.5" thickBot="1" x14ac:dyDescent="0.25">
      <c r="A284" s="649" t="s">
        <v>770</v>
      </c>
      <c r="B284" s="762" t="s">
        <v>994</v>
      </c>
      <c r="C284" s="775" t="s">
        <v>9</v>
      </c>
      <c r="D284" s="764">
        <v>1500</v>
      </c>
      <c r="E284" s="631"/>
      <c r="F284" s="644">
        <v>42745</v>
      </c>
      <c r="G284" s="1072" t="s">
        <v>856</v>
      </c>
      <c r="H284" s="807" t="s">
        <v>777</v>
      </c>
      <c r="I284" s="785">
        <f>+IF($C284="MACHO",1,0)</f>
        <v>0</v>
      </c>
      <c r="J284" s="785">
        <f>+IF($C284="HEMBRA",1,0)</f>
        <v>0</v>
      </c>
      <c r="K284" s="785">
        <f>+IF($C284="-",1,0)</f>
        <v>1</v>
      </c>
      <c r="L284" s="754"/>
      <c r="M284" s="492" t="s">
        <v>1017</v>
      </c>
    </row>
    <row r="285" spans="1:31" ht="13.5" thickBot="1" x14ac:dyDescent="0.25">
      <c r="A285" s="649" t="s">
        <v>769</v>
      </c>
      <c r="B285" s="762" t="s">
        <v>994</v>
      </c>
      <c r="C285" s="673" t="s">
        <v>9</v>
      </c>
      <c r="D285" s="764">
        <v>1500</v>
      </c>
      <c r="E285" s="631"/>
      <c r="F285" s="644">
        <v>42745</v>
      </c>
      <c r="G285" s="1072" t="s">
        <v>854</v>
      </c>
      <c r="H285" s="807" t="s">
        <v>777</v>
      </c>
      <c r="I285" s="785">
        <f>+IF($C285="MACHO",1,0)</f>
        <v>0</v>
      </c>
      <c r="J285" s="785">
        <f>+IF($C285="HEMBRA",1,0)</f>
        <v>0</v>
      </c>
      <c r="K285" s="785">
        <f>+IF($C285="-",1,0)</f>
        <v>1</v>
      </c>
      <c r="L285" s="754"/>
      <c r="M285" s="480" t="s">
        <v>1018</v>
      </c>
      <c r="N285" s="276">
        <v>42846</v>
      </c>
    </row>
    <row r="286" spans="1:31" ht="13.5" thickBot="1" x14ac:dyDescent="0.25">
      <c r="A286" s="649" t="s">
        <v>771</v>
      </c>
      <c r="B286" s="762" t="s">
        <v>994</v>
      </c>
      <c r="C286" s="673" t="s">
        <v>9</v>
      </c>
      <c r="D286" s="764">
        <v>1500</v>
      </c>
      <c r="E286" s="631"/>
      <c r="F286" s="644">
        <v>42745</v>
      </c>
      <c r="G286" s="1072" t="s">
        <v>858</v>
      </c>
      <c r="H286" s="807" t="s">
        <v>777</v>
      </c>
      <c r="I286" s="785">
        <f>+IF($C286="MACHO",1,0)</f>
        <v>0</v>
      </c>
      <c r="J286" s="785">
        <f>+IF($C286="HEMBRA",1,0)</f>
        <v>0</v>
      </c>
      <c r="K286" s="785">
        <f>+IF($C286="-",1,0)</f>
        <v>1</v>
      </c>
      <c r="L286" s="754"/>
      <c r="M286" s="480"/>
      <c r="N286" s="484" t="s">
        <v>1020</v>
      </c>
      <c r="O286" s="484"/>
      <c r="P286" s="484"/>
      <c r="Q286" s="484"/>
      <c r="R286" s="474"/>
      <c r="S286" s="341"/>
    </row>
    <row r="287" spans="1:31" ht="13.5" thickBot="1" x14ac:dyDescent="0.25"/>
    <row r="288" spans="1:31" ht="13.5" thickBot="1" x14ac:dyDescent="0.25">
      <c r="A288" s="633" t="s">
        <v>766</v>
      </c>
      <c r="B288" s="632" t="s">
        <v>993</v>
      </c>
      <c r="C288" s="673" t="s">
        <v>9</v>
      </c>
      <c r="D288" s="698">
        <v>2000</v>
      </c>
      <c r="E288" s="631"/>
      <c r="F288" s="629">
        <v>42745</v>
      </c>
      <c r="G288" s="1097" t="s">
        <v>847</v>
      </c>
      <c r="H288" s="637" t="s">
        <v>777</v>
      </c>
      <c r="I288" s="785">
        <f>+IF($C288="MACHO",1,0)</f>
        <v>0</v>
      </c>
      <c r="J288" s="785">
        <f>+IF($C288="HEMBRA",1,0)</f>
        <v>0</v>
      </c>
      <c r="K288" s="785">
        <f>+IF($C288="-",1,0)</f>
        <v>1</v>
      </c>
      <c r="L288" s="754"/>
      <c r="M288" s="480"/>
      <c r="N288" s="484" t="s">
        <v>1019</v>
      </c>
      <c r="O288" s="484"/>
      <c r="P288" s="484"/>
      <c r="Q288" s="484"/>
      <c r="R288" s="489"/>
      <c r="S288" s="341"/>
      <c r="U288" s="1072"/>
      <c r="X288" s="1072"/>
    </row>
    <row r="289" spans="1:16" ht="13.5" thickBot="1" x14ac:dyDescent="0.25"/>
    <row r="290" spans="1:16" ht="13.5" thickBot="1" x14ac:dyDescent="0.25">
      <c r="A290" s="649" t="s">
        <v>768</v>
      </c>
      <c r="B290" s="762" t="s">
        <v>994</v>
      </c>
      <c r="C290" s="775" t="s">
        <v>9</v>
      </c>
      <c r="D290" s="764">
        <v>1500</v>
      </c>
      <c r="E290" s="631"/>
      <c r="F290" s="876">
        <v>42745</v>
      </c>
      <c r="G290" s="1154" t="s">
        <v>852</v>
      </c>
      <c r="H290" s="1149" t="s">
        <v>777</v>
      </c>
      <c r="I290" s="785">
        <f>+IF($C290="MACHO",1,0)</f>
        <v>0</v>
      </c>
      <c r="J290" s="785">
        <f>+IF($C290="HEMBRA",1,0)</f>
        <v>0</v>
      </c>
      <c r="K290" s="785">
        <f>+IF($C290="-",1,0)</f>
        <v>1</v>
      </c>
      <c r="L290" s="754"/>
      <c r="M290" s="480"/>
      <c r="N290" s="241" t="s">
        <v>1025</v>
      </c>
    </row>
    <row r="291" spans="1:16" ht="13.5" thickBot="1" x14ac:dyDescent="0.25">
      <c r="A291" s="649" t="s">
        <v>972</v>
      </c>
      <c r="B291" s="762" t="s">
        <v>977</v>
      </c>
      <c r="C291" s="673" t="s">
        <v>9</v>
      </c>
      <c r="D291" s="764">
        <v>1500</v>
      </c>
      <c r="E291" s="631" t="s">
        <v>457</v>
      </c>
      <c r="F291" s="1153">
        <v>42786</v>
      </c>
      <c r="G291" s="1155" t="s">
        <v>980</v>
      </c>
      <c r="H291" s="1062" t="s">
        <v>988</v>
      </c>
      <c r="I291" s="785">
        <f>+IF($C291="MACHO",1,0)</f>
        <v>0</v>
      </c>
      <c r="J291" s="785">
        <f>+IF($C291="HEMBRA",1,0)</f>
        <v>0</v>
      </c>
      <c r="K291" s="785">
        <f>+IF($C291="-",1,0)</f>
        <v>1</v>
      </c>
      <c r="L291" s="754"/>
      <c r="M291" s="480"/>
      <c r="N291" s="1144" t="s">
        <v>1027</v>
      </c>
    </row>
    <row r="292" spans="1:16" ht="13.5" thickBot="1" x14ac:dyDescent="0.25"/>
    <row r="293" spans="1:16" ht="13.5" thickBot="1" x14ac:dyDescent="0.25">
      <c r="A293" s="649" t="s">
        <v>967</v>
      </c>
      <c r="B293" s="762" t="s">
        <v>1022</v>
      </c>
      <c r="C293" s="673" t="s">
        <v>9</v>
      </c>
      <c r="D293" s="1142">
        <v>3000</v>
      </c>
      <c r="E293" s="631" t="s">
        <v>457</v>
      </c>
      <c r="F293" s="629">
        <v>42786</v>
      </c>
      <c r="G293" s="1165" t="s">
        <v>985</v>
      </c>
      <c r="H293" s="663" t="s">
        <v>988</v>
      </c>
      <c r="I293" s="785">
        <f>+IF($C293="MACHO",1,0)</f>
        <v>0</v>
      </c>
      <c r="J293" s="785">
        <f>+IF($C293="HEMBRA",1,0)</f>
        <v>0</v>
      </c>
      <c r="K293" s="785">
        <f>+IF($C293="-",1,0)</f>
        <v>1</v>
      </c>
      <c r="N293" s="241" t="s">
        <v>1029</v>
      </c>
      <c r="P293" s="276">
        <v>42865</v>
      </c>
    </row>
    <row r="294" spans="1:16" ht="13.5" thickBot="1" x14ac:dyDescent="0.25"/>
    <row r="295" spans="1:16" ht="13.5" thickBot="1" x14ac:dyDescent="0.25">
      <c r="B295" s="633" t="s">
        <v>767</v>
      </c>
      <c r="C295" s="774" t="s">
        <v>994</v>
      </c>
      <c r="D295" s="673" t="s">
        <v>9</v>
      </c>
      <c r="E295" s="698">
        <v>1500</v>
      </c>
      <c r="F295" s="631"/>
      <c r="G295" s="629">
        <v>42745</v>
      </c>
      <c r="H295" s="1097" t="s">
        <v>850</v>
      </c>
      <c r="I295" s="637" t="s">
        <v>777</v>
      </c>
      <c r="J295" s="785">
        <f>+IF($D295="MACHO",1,0)</f>
        <v>0</v>
      </c>
      <c r="K295" s="785">
        <f>+IF($D295="HEMBRA",1,0)</f>
        <v>0</v>
      </c>
      <c r="L295" s="785">
        <f>+IF($D295="-",1,0)</f>
        <v>1</v>
      </c>
      <c r="N295" t="s">
        <v>1030</v>
      </c>
    </row>
    <row r="296" spans="1:16" ht="13.5" thickBot="1" x14ac:dyDescent="0.25"/>
    <row r="297" spans="1:16" ht="13.5" thickBot="1" x14ac:dyDescent="0.25">
      <c r="A297" s="649" t="s">
        <v>968</v>
      </c>
      <c r="B297" s="633" t="s">
        <v>977</v>
      </c>
      <c r="C297" s="776" t="s">
        <v>9</v>
      </c>
      <c r="D297" s="1151">
        <v>1600</v>
      </c>
      <c r="E297" s="631" t="s">
        <v>457</v>
      </c>
      <c r="F297" s="876">
        <v>42786</v>
      </c>
      <c r="G297" s="1148" t="s">
        <v>984</v>
      </c>
      <c r="H297" s="1149" t="s">
        <v>988</v>
      </c>
      <c r="I297" s="785">
        <f>+IF($C297="MACHO",1,0)</f>
        <v>0</v>
      </c>
      <c r="J297" s="785">
        <f>+IF($C297="HEMBRA",1,0)</f>
        <v>0</v>
      </c>
      <c r="K297" s="785">
        <f>+IF($C297="-",1,0)</f>
        <v>1</v>
      </c>
      <c r="L297" s="802"/>
      <c r="M297" s="1156" t="s">
        <v>1033</v>
      </c>
      <c r="N297" s="1157"/>
      <c r="O297" s="1158"/>
    </row>
    <row r="298" spans="1:16" ht="13.5" thickBot="1" x14ac:dyDescent="0.25">
      <c r="A298" s="649" t="s">
        <v>969</v>
      </c>
      <c r="B298" s="718" t="s">
        <v>977</v>
      </c>
      <c r="C298" s="776" t="s">
        <v>9</v>
      </c>
      <c r="D298" s="650">
        <v>1600</v>
      </c>
      <c r="E298" s="631" t="s">
        <v>457</v>
      </c>
      <c r="F298" s="629">
        <v>42786</v>
      </c>
      <c r="G298" s="1150" t="s">
        <v>983</v>
      </c>
      <c r="H298" s="663" t="s">
        <v>988</v>
      </c>
      <c r="I298" s="785">
        <f>+IF($C298="MACHO",1,0)</f>
        <v>0</v>
      </c>
      <c r="J298" s="785">
        <f>+IF($C298="HEMBRA",1,0)</f>
        <v>0</v>
      </c>
      <c r="K298" s="785">
        <f>+IF($C298="-",1,0)</f>
        <v>1</v>
      </c>
      <c r="L298" s="785"/>
      <c r="M298" s="1159" t="s">
        <v>1033</v>
      </c>
      <c r="N298" s="1160"/>
      <c r="O298" s="1161"/>
    </row>
    <row r="299" spans="1:16" ht="13.5" thickBot="1" x14ac:dyDescent="0.25">
      <c r="A299" s="1139">
        <v>1262</v>
      </c>
      <c r="B299" s="1139" t="s">
        <v>1004</v>
      </c>
      <c r="C299" s="1146" t="s">
        <v>6</v>
      </c>
      <c r="D299" s="1152">
        <v>1000</v>
      </c>
      <c r="E299" s="1138" t="s">
        <v>1010</v>
      </c>
      <c r="F299" s="1147">
        <v>42780</v>
      </c>
      <c r="G299" s="735" t="s">
        <v>1006</v>
      </c>
      <c r="H299" s="1137"/>
      <c r="I299" s="1128">
        <f>+IF($C299="MACHO",1,0)</f>
        <v>1</v>
      </c>
      <c r="J299" s="633">
        <f>+IF($C299="HEMBRA",1,0)</f>
        <v>0</v>
      </c>
      <c r="K299" s="633">
        <f>+IF($C299="-",1,0)</f>
        <v>0</v>
      </c>
      <c r="L299" s="686"/>
      <c r="M299" s="1162" t="s">
        <v>1033</v>
      </c>
      <c r="N299" s="1163"/>
      <c r="O299" s="1164"/>
    </row>
    <row r="300" spans="1:16" ht="13.5" thickBot="1" x14ac:dyDescent="0.25">
      <c r="C300" s="1180"/>
    </row>
    <row r="301" spans="1:16" ht="13.5" thickBot="1" x14ac:dyDescent="0.25">
      <c r="A301" s="633" t="s">
        <v>780</v>
      </c>
      <c r="B301" s="632" t="s">
        <v>994</v>
      </c>
      <c r="C301" s="633" t="s">
        <v>9</v>
      </c>
      <c r="D301" s="698">
        <v>1600</v>
      </c>
      <c r="E301" s="1117" t="s">
        <v>115</v>
      </c>
      <c r="F301" s="629">
        <v>42750</v>
      </c>
      <c r="G301" s="1184" t="s">
        <v>882</v>
      </c>
      <c r="H301" s="637" t="s">
        <v>795</v>
      </c>
      <c r="I301" s="785">
        <f>+IF($C301="MACHO",1,0)</f>
        <v>0</v>
      </c>
      <c r="J301" s="785">
        <f>+IF($C301="HEMBRA",1,0)</f>
        <v>0</v>
      </c>
      <c r="K301" s="785">
        <f>+IF($C301="-",1,0)</f>
        <v>1</v>
      </c>
      <c r="L301" s="119"/>
      <c r="M301" s="1183" t="s">
        <v>1034</v>
      </c>
    </row>
    <row r="302" spans="1:16" ht="13.5" thickBot="1" x14ac:dyDescent="0.25">
      <c r="C302" s="1180"/>
      <c r="G302" s="492"/>
    </row>
    <row r="303" spans="1:16" ht="13.5" thickBot="1" x14ac:dyDescent="0.25">
      <c r="A303" s="633" t="s">
        <v>782</v>
      </c>
      <c r="B303" s="632" t="s">
        <v>994</v>
      </c>
      <c r="C303" s="633" t="s">
        <v>9</v>
      </c>
      <c r="D303" s="698">
        <v>1600</v>
      </c>
      <c r="E303" s="1117" t="s">
        <v>115</v>
      </c>
      <c r="F303" s="629">
        <v>42750</v>
      </c>
      <c r="G303" s="1184" t="s">
        <v>886</v>
      </c>
      <c r="H303" s="637" t="s">
        <v>795</v>
      </c>
      <c r="I303" s="785">
        <f>+IF($C303="MACHO",1,0)</f>
        <v>0</v>
      </c>
      <c r="J303" s="785">
        <f>+IF($C303="HEMBRA",1,0)</f>
        <v>0</v>
      </c>
      <c r="K303" s="785">
        <f>+IF($C303="-",1,0)</f>
        <v>1</v>
      </c>
      <c r="L303" s="673" t="s">
        <v>1028</v>
      </c>
      <c r="M303" s="491"/>
      <c r="N303" s="107"/>
    </row>
    <row r="304" spans="1:16" ht="13.5" thickBot="1" x14ac:dyDescent="0.25"/>
    <row r="305" spans="1:16" ht="13.5" thickBot="1" x14ac:dyDescent="0.25">
      <c r="A305" s="633" t="s">
        <v>772</v>
      </c>
      <c r="B305" s="632" t="s">
        <v>994</v>
      </c>
      <c r="C305" s="673" t="s">
        <v>9</v>
      </c>
      <c r="D305" s="636">
        <v>1600</v>
      </c>
      <c r="E305" s="654" t="s">
        <v>115</v>
      </c>
      <c r="F305" s="644">
        <v>42745</v>
      </c>
      <c r="G305" s="1072" t="s">
        <v>862</v>
      </c>
      <c r="H305" s="807" t="s">
        <v>777</v>
      </c>
      <c r="I305" s="803">
        <f>+IF($C305="MACHO",1,0)</f>
        <v>0</v>
      </c>
      <c r="J305" s="803">
        <f>+IF($C305="HEMBRA",1,0)</f>
        <v>0</v>
      </c>
      <c r="K305" s="803">
        <f>+IF($C305="-",1,0)</f>
        <v>1</v>
      </c>
      <c r="M305" s="241" t="s">
        <v>1040</v>
      </c>
    </row>
    <row r="306" spans="1:16" ht="13.5" thickBot="1" x14ac:dyDescent="0.25"/>
    <row r="307" spans="1:16" ht="13.5" thickBot="1" x14ac:dyDescent="0.25">
      <c r="A307" s="1145" t="s">
        <v>997</v>
      </c>
      <c r="B307" s="633" t="s">
        <v>1031</v>
      </c>
      <c r="C307" s="673" t="s">
        <v>9</v>
      </c>
      <c r="D307" s="650">
        <v>3000</v>
      </c>
      <c r="E307" s="631" t="s">
        <v>457</v>
      </c>
      <c r="F307" s="629">
        <v>42807</v>
      </c>
      <c r="G307" s="861" t="s">
        <v>1015</v>
      </c>
      <c r="H307" s="807" t="s">
        <v>999</v>
      </c>
      <c r="I307" s="785">
        <f>+IF($C307="MACHO",1,0)</f>
        <v>0</v>
      </c>
      <c r="J307" s="785">
        <f>+IF($C307="HEMBRA",1,0)</f>
        <v>0</v>
      </c>
      <c r="K307" s="785">
        <f>+IF($C307="-",1,0)</f>
        <v>1</v>
      </c>
      <c r="M307" t="s">
        <v>1042</v>
      </c>
    </row>
    <row r="308" spans="1:16" ht="13.5" thickBot="1" x14ac:dyDescent="0.25"/>
    <row r="309" spans="1:16" ht="13.5" thickBot="1" x14ac:dyDescent="0.25">
      <c r="A309" s="649" t="s">
        <v>970</v>
      </c>
      <c r="B309" s="762" t="s">
        <v>977</v>
      </c>
      <c r="C309" s="673" t="s">
        <v>9</v>
      </c>
      <c r="D309" s="764">
        <v>1600</v>
      </c>
      <c r="E309" s="631" t="s">
        <v>457</v>
      </c>
      <c r="F309" s="644">
        <v>42786</v>
      </c>
      <c r="G309" s="1106" t="s">
        <v>982</v>
      </c>
      <c r="H309" s="807" t="s">
        <v>988</v>
      </c>
      <c r="I309" s="785">
        <f>+IF($C309="MACHO",1,0)</f>
        <v>0</v>
      </c>
      <c r="J309" s="785">
        <f>+IF($C309="HEMBRA",1,0)</f>
        <v>0</v>
      </c>
      <c r="K309" s="785">
        <f>+IF($C309="-",1,0)</f>
        <v>1</v>
      </c>
      <c r="L309" s="754"/>
      <c r="M309" s="1185" t="s">
        <v>1041</v>
      </c>
    </row>
    <row r="310" spans="1:16" ht="13.5" thickBot="1" x14ac:dyDescent="0.25"/>
    <row r="311" spans="1:16" ht="13.5" thickBot="1" x14ac:dyDescent="0.25">
      <c r="A311" s="1115" t="s">
        <v>760</v>
      </c>
      <c r="B311" s="1177" t="s">
        <v>992</v>
      </c>
      <c r="C311" s="1116" t="s">
        <v>9</v>
      </c>
      <c r="D311" s="1143">
        <v>7000</v>
      </c>
      <c r="E311" s="1117" t="s">
        <v>115</v>
      </c>
      <c r="F311" s="1118">
        <v>42740</v>
      </c>
      <c r="G311" s="1119" t="s">
        <v>826</v>
      </c>
      <c r="H311" s="1120" t="s">
        <v>776</v>
      </c>
      <c r="I311" s="1121">
        <f>+IF($C311="MACHO",1,0)</f>
        <v>0</v>
      </c>
      <c r="J311" s="1121">
        <f>+IF($C311="HEMBRA",1,0)</f>
        <v>0</v>
      </c>
      <c r="K311" s="1122">
        <f>+IF($C311="-",1,0)</f>
        <v>1</v>
      </c>
      <c r="L311" s="1187" t="s">
        <v>1042</v>
      </c>
      <c r="M311" s="799"/>
    </row>
    <row r="312" spans="1:16" ht="13.5" thickBot="1" x14ac:dyDescent="0.25"/>
    <row r="313" spans="1:16" ht="13.5" thickBot="1" x14ac:dyDescent="0.25">
      <c r="A313" s="413">
        <v>1260</v>
      </c>
      <c r="B313" s="1168" t="s">
        <v>748</v>
      </c>
      <c r="C313" s="1075" t="s">
        <v>9</v>
      </c>
      <c r="D313" s="1074">
        <v>1000</v>
      </c>
      <c r="E313" s="741" t="s">
        <v>529</v>
      </c>
      <c r="F313" s="1076">
        <v>42740</v>
      </c>
      <c r="G313" s="735" t="s">
        <v>750</v>
      </c>
      <c r="H313" s="743" t="s">
        <v>749</v>
      </c>
      <c r="I313" s="1071">
        <f>+IF($C313="MACHO",1,0)</f>
        <v>0</v>
      </c>
      <c r="J313" s="633">
        <f>+IF($C313="HEMBRA",1,0)</f>
        <v>0</v>
      </c>
      <c r="K313" s="633">
        <f>+IF($C313="-",1,0)</f>
        <v>1</v>
      </c>
      <c r="L313" s="633"/>
      <c r="M313" s="1124"/>
      <c r="N313" t="s">
        <v>1069</v>
      </c>
      <c r="O313" s="276">
        <v>42900</v>
      </c>
    </row>
    <row r="314" spans="1:16" ht="13.5" thickBot="1" x14ac:dyDescent="0.25"/>
    <row r="315" spans="1:16" ht="13.5" thickBot="1" x14ac:dyDescent="0.25">
      <c r="A315" s="633" t="s">
        <v>790</v>
      </c>
      <c r="B315" s="1196" t="s">
        <v>991</v>
      </c>
      <c r="C315" s="673" t="s">
        <v>9</v>
      </c>
      <c r="D315" s="1181">
        <v>6000</v>
      </c>
      <c r="E315" s="1117" t="s">
        <v>115</v>
      </c>
      <c r="F315" s="629">
        <v>42750</v>
      </c>
      <c r="G315" s="1072" t="s">
        <v>902</v>
      </c>
      <c r="H315" s="807" t="s">
        <v>795</v>
      </c>
      <c r="I315" s="785">
        <f>+IF($C315="MACHO",1,0)</f>
        <v>0</v>
      </c>
      <c r="J315" s="785">
        <f>+IF($C315="HEMBRA",1,0)</f>
        <v>0</v>
      </c>
      <c r="K315" s="785">
        <f>+IF($C315="-",1,0)</f>
        <v>1</v>
      </c>
      <c r="L315" s="754"/>
      <c r="M315" s="480"/>
      <c r="N315" t="s">
        <v>1070</v>
      </c>
      <c r="O315" s="276">
        <v>42900</v>
      </c>
    </row>
    <row r="316" spans="1:16" ht="13.5" thickBot="1" x14ac:dyDescent="0.25"/>
    <row r="317" spans="1:16" ht="13.5" thickBot="1" x14ac:dyDescent="0.25">
      <c r="A317" s="649" t="s">
        <v>792</v>
      </c>
      <c r="B317" s="1192" t="s">
        <v>1024</v>
      </c>
      <c r="C317" s="673" t="s">
        <v>9</v>
      </c>
      <c r="D317" s="1142">
        <v>3000</v>
      </c>
      <c r="E317" s="1117" t="s">
        <v>115</v>
      </c>
      <c r="F317" s="644">
        <v>42750</v>
      </c>
      <c r="G317" s="1072" t="s">
        <v>910</v>
      </c>
      <c r="H317" s="807" t="s">
        <v>795</v>
      </c>
      <c r="I317" s="785">
        <f>+IF($C317="MACHO",1,0)</f>
        <v>0</v>
      </c>
      <c r="J317" s="785">
        <f>+IF($C317="HEMBRA",1,0)</f>
        <v>0</v>
      </c>
      <c r="K317" s="785">
        <f>+IF($C317="-",1,0)</f>
        <v>1</v>
      </c>
      <c r="L317" s="754"/>
      <c r="M317" s="241" t="s">
        <v>1071</v>
      </c>
    </row>
    <row r="318" spans="1:16" ht="13.5" thickBot="1" x14ac:dyDescent="0.25"/>
    <row r="319" spans="1:16" ht="13.5" thickBot="1" x14ac:dyDescent="0.25">
      <c r="A319" s="649" t="s">
        <v>971</v>
      </c>
      <c r="B319" s="1192" t="s">
        <v>977</v>
      </c>
      <c r="C319" s="673" t="s">
        <v>9</v>
      </c>
      <c r="D319" s="764">
        <v>1600</v>
      </c>
      <c r="E319" s="631" t="s">
        <v>457</v>
      </c>
      <c r="F319" s="644">
        <v>42786</v>
      </c>
      <c r="G319" s="1106" t="s">
        <v>981</v>
      </c>
      <c r="H319" s="807" t="s">
        <v>988</v>
      </c>
      <c r="I319" s="785">
        <f>+IF($C319="MACHO",1,0)</f>
        <v>0</v>
      </c>
      <c r="J319" s="785">
        <f>+IF($C319="HEMBRA",1,0)</f>
        <v>0</v>
      </c>
      <c r="K319" s="785">
        <f>+IF($C319="-",1,0)</f>
        <v>1</v>
      </c>
      <c r="M319" t="s">
        <v>1073</v>
      </c>
      <c r="O319" t="s">
        <v>1074</v>
      </c>
      <c r="P319" s="788" t="s">
        <v>1075</v>
      </c>
    </row>
    <row r="321" spans="1:30" ht="13.5" thickBot="1" x14ac:dyDescent="0.25">
      <c r="A321" s="646">
        <v>1261</v>
      </c>
      <c r="B321" s="1201" t="s">
        <v>1004</v>
      </c>
      <c r="C321" s="1207" t="s">
        <v>13</v>
      </c>
      <c r="D321" s="1208">
        <v>1500</v>
      </c>
      <c r="E321" s="1136" t="s">
        <v>1010</v>
      </c>
      <c r="F321" s="1135">
        <v>42780</v>
      </c>
      <c r="G321" s="1175" t="s">
        <v>1005</v>
      </c>
      <c r="L321" s="241" t="s">
        <v>1080</v>
      </c>
    </row>
    <row r="322" spans="1:30" ht="13.5" thickBot="1" x14ac:dyDescent="0.25">
      <c r="A322" s="1141">
        <v>1266</v>
      </c>
      <c r="B322" s="1168" t="s">
        <v>526</v>
      </c>
      <c r="C322" s="1139" t="s">
        <v>6</v>
      </c>
      <c r="D322" s="1215">
        <v>1000</v>
      </c>
      <c r="E322" s="1140" t="s">
        <v>1013</v>
      </c>
      <c r="F322" s="1076">
        <v>42724</v>
      </c>
      <c r="G322" s="735" t="s">
        <v>1007</v>
      </c>
      <c r="H322" s="743"/>
      <c r="I322" s="1128">
        <f>+IF($C322="MACHO",1,0)</f>
        <v>1</v>
      </c>
      <c r="J322" s="633">
        <f>+IF($C322="HEMBRA",1,0)</f>
        <v>0</v>
      </c>
      <c r="K322" s="633">
        <f>+IF($C322="-",1,0)</f>
        <v>0</v>
      </c>
      <c r="L322" s="241" t="s">
        <v>1080</v>
      </c>
    </row>
    <row r="323" spans="1:30" ht="13.5" thickBot="1" x14ac:dyDescent="0.25"/>
    <row r="324" spans="1:30" ht="13.5" thickBot="1" x14ac:dyDescent="0.25">
      <c r="A324" s="718" t="s">
        <v>775</v>
      </c>
      <c r="B324" s="1194" t="s">
        <v>994</v>
      </c>
      <c r="C324" s="673" t="s">
        <v>9</v>
      </c>
      <c r="D324" s="698">
        <v>1600</v>
      </c>
      <c r="E324" s="1117" t="s">
        <v>115</v>
      </c>
      <c r="F324" s="629">
        <v>42745</v>
      </c>
      <c r="G324" s="1097" t="s">
        <v>875</v>
      </c>
      <c r="H324" s="1173" t="s">
        <v>777</v>
      </c>
      <c r="I324" s="785">
        <f>+IF($C324="MACHO",1,0)</f>
        <v>0</v>
      </c>
      <c r="J324" s="785">
        <f>+IF($C324="HEMBRA",1,0)</f>
        <v>0</v>
      </c>
      <c r="K324" s="785">
        <f>+IF($C324="-",1,0)</f>
        <v>1</v>
      </c>
      <c r="L324" t="s">
        <v>1081</v>
      </c>
    </row>
    <row r="325" spans="1:30" ht="13.5" thickBot="1" x14ac:dyDescent="0.25"/>
    <row r="326" spans="1:30" ht="13.5" thickBot="1" x14ac:dyDescent="0.25">
      <c r="A326" s="633" t="s">
        <v>781</v>
      </c>
      <c r="B326" s="1195" t="s">
        <v>1037</v>
      </c>
      <c r="C326" s="673" t="s">
        <v>9</v>
      </c>
      <c r="D326" s="698">
        <v>1600</v>
      </c>
      <c r="E326" s="1117" t="s">
        <v>115</v>
      </c>
      <c r="F326" s="629">
        <v>42750</v>
      </c>
      <c r="G326" s="1097" t="s">
        <v>884</v>
      </c>
      <c r="H326" s="637" t="s">
        <v>795</v>
      </c>
      <c r="I326" s="785">
        <f>+IF($C326="MACHO",1,0)</f>
        <v>0</v>
      </c>
      <c r="J326" s="785">
        <f>+IF($C326="HEMBRA",1,0)</f>
        <v>0</v>
      </c>
      <c r="K326" s="785">
        <f>+IF($C326="-",1,0)</f>
        <v>1</v>
      </c>
      <c r="L326" t="s">
        <v>1082</v>
      </c>
    </row>
    <row r="327" spans="1:30" ht="13.5" thickBot="1" x14ac:dyDescent="0.25"/>
    <row r="328" spans="1:30" ht="18.75" thickBot="1" x14ac:dyDescent="0.45">
      <c r="A328" s="648">
        <v>1121</v>
      </c>
      <c r="B328" s="1166" t="s">
        <v>49</v>
      </c>
      <c r="C328" s="1236" t="s">
        <v>6</v>
      </c>
      <c r="D328" s="1242">
        <v>1000</v>
      </c>
      <c r="E328" s="847" t="s">
        <v>42</v>
      </c>
      <c r="F328" s="1243">
        <v>41440</v>
      </c>
      <c r="G328" s="1222" t="s">
        <v>64</v>
      </c>
      <c r="H328" s="1061"/>
      <c r="I328" s="647">
        <f>+IF($C328="MACHO",1,0)</f>
        <v>1</v>
      </c>
      <c r="J328" s="648">
        <f>+IF($C328="HEMBRA",1,0)</f>
        <v>0</v>
      </c>
      <c r="K328" s="649">
        <f>+IF($C328="-",1,0)</f>
        <v>0</v>
      </c>
      <c r="L328" s="632">
        <v>81</v>
      </c>
      <c r="M328" s="480" t="e">
        <f>DAYS360(F328,#REF!,FALSE)/30</f>
        <v>#REF!</v>
      </c>
      <c r="N328" s="483" t="e">
        <f>+IF($M328&gt;12,IF(I328=1,$S328,""),"")</f>
        <v>#REF!</v>
      </c>
      <c r="O328" s="483" t="e">
        <f>+IF($M328&gt;12,IF(J328=1,$S328,""),"")</f>
        <v>#REF!</v>
      </c>
      <c r="P328" s="483" t="e">
        <f>+IF($M328&gt;12,"",S328)</f>
        <v>#REF!</v>
      </c>
      <c r="Q328" s="483"/>
      <c r="R328" s="1063">
        <v>86</v>
      </c>
      <c r="S328" s="341">
        <f>AVERAGE(R328,L328)</f>
        <v>83.5</v>
      </c>
      <c r="T328" s="375"/>
      <c r="U328" s="3"/>
      <c r="V328" s="6"/>
      <c r="W328" s="868" t="e">
        <f>AVERAGE(N328:V328)</f>
        <v>#REF!</v>
      </c>
      <c r="X328" s="3">
        <v>95</v>
      </c>
      <c r="Y328" s="869" t="e">
        <f>+(X328-W328)/W328</f>
        <v>#REF!</v>
      </c>
      <c r="Z328" s="6"/>
      <c r="AA328" s="6"/>
      <c r="AB328" s="6"/>
      <c r="AC328" s="6"/>
      <c r="AD328" s="6"/>
    </row>
    <row r="329" spans="1:30" ht="13.5" thickBot="1" x14ac:dyDescent="0.25">
      <c r="A329" s="121"/>
      <c r="B329" s="1244"/>
      <c r="C329" s="1244"/>
      <c r="D329" s="1244"/>
      <c r="E329" s="1244"/>
      <c r="F329" s="1244"/>
      <c r="G329" s="1244"/>
      <c r="H329" s="47"/>
      <c r="I329" s="1244"/>
      <c r="J329" s="1244"/>
      <c r="K329" s="267"/>
    </row>
    <row r="330" spans="1:30" ht="13.5" thickBot="1" x14ac:dyDescent="0.25">
      <c r="A330" s="633" t="s">
        <v>973</v>
      </c>
      <c r="B330" s="1245" t="s">
        <v>977</v>
      </c>
      <c r="C330" s="673" t="s">
        <v>9</v>
      </c>
      <c r="D330" s="723">
        <v>1600</v>
      </c>
      <c r="E330" s="631" t="s">
        <v>457</v>
      </c>
      <c r="F330" s="1153">
        <v>42786</v>
      </c>
      <c r="G330" s="1246" t="s">
        <v>979</v>
      </c>
      <c r="H330" s="1062" t="s">
        <v>988</v>
      </c>
      <c r="I330" s="787">
        <f>+IF($C330="MACHO",1,0)</f>
        <v>0</v>
      </c>
      <c r="J330" s="785">
        <f>+IF($C330="HEMBRA",1,0)</f>
        <v>0</v>
      </c>
      <c r="K330" s="785">
        <f>+IF($C330="-",1,0)</f>
        <v>1</v>
      </c>
      <c r="M330" s="46" t="s">
        <v>1085</v>
      </c>
      <c r="N330" s="119"/>
      <c r="O330" s="107"/>
    </row>
    <row r="331" spans="1:30" ht="13.5" thickBot="1" x14ac:dyDescent="0.25">
      <c r="H331" s="48"/>
    </row>
    <row r="332" spans="1:30" ht="18.75" thickBot="1" x14ac:dyDescent="0.45">
      <c r="A332" s="639">
        <v>1046</v>
      </c>
      <c r="B332" s="745" t="s">
        <v>657</v>
      </c>
      <c r="C332" s="512" t="s">
        <v>13</v>
      </c>
      <c r="D332" s="650">
        <v>2002.0000000000002</v>
      </c>
      <c r="E332" s="628" t="s">
        <v>43</v>
      </c>
      <c r="F332" s="629">
        <v>41399</v>
      </c>
      <c r="G332" s="638" t="s">
        <v>654</v>
      </c>
      <c r="H332" s="631"/>
      <c r="I332" s="647">
        <f>+IF($C332="MACHO",1,0)</f>
        <v>0</v>
      </c>
      <c r="J332" s="648">
        <f>+IF($C332="HEMBRA",1,0)</f>
        <v>1</v>
      </c>
      <c r="K332" s="649">
        <f>+IF($C332="-",1,0)</f>
        <v>0</v>
      </c>
      <c r="L332" s="1238" t="s">
        <v>1088</v>
      </c>
      <c r="M332" s="480"/>
      <c r="N332" s="1239">
        <v>42921</v>
      </c>
      <c r="O332" s="483"/>
      <c r="P332" s="483"/>
      <c r="Q332" s="483"/>
      <c r="R332" s="296"/>
      <c r="S332" s="341"/>
    </row>
    <row r="333" spans="1:30" ht="13.5" thickBot="1" x14ac:dyDescent="0.25">
      <c r="H333" s="48"/>
      <c r="N333" s="1239"/>
    </row>
    <row r="334" spans="1:30" ht="13.5" thickBot="1" x14ac:dyDescent="0.25">
      <c r="A334" s="210">
        <v>1221</v>
      </c>
      <c r="B334" s="275" t="s">
        <v>344</v>
      </c>
      <c r="C334" s="5" t="s">
        <v>6</v>
      </c>
      <c r="D334" s="1217">
        <v>1300</v>
      </c>
      <c r="E334" s="33" t="s">
        <v>189</v>
      </c>
      <c r="F334" s="1209">
        <v>42088</v>
      </c>
      <c r="G334" s="1211" t="s">
        <v>412</v>
      </c>
      <c r="H334" s="607"/>
      <c r="I334" s="126">
        <v>1</v>
      </c>
      <c r="J334" s="126">
        <v>0</v>
      </c>
      <c r="K334" s="126">
        <v>0</v>
      </c>
      <c r="L334" s="275" t="s">
        <v>1088</v>
      </c>
      <c r="M334" s="1098"/>
      <c r="N334" s="1239">
        <v>42923</v>
      </c>
    </row>
    <row r="335" spans="1:30" ht="13.5" thickBot="1" x14ac:dyDescent="0.25">
      <c r="H335" s="48"/>
    </row>
    <row r="336" spans="1:30" ht="18.75" thickBot="1" x14ac:dyDescent="0.45">
      <c r="A336" s="693" t="s">
        <v>22</v>
      </c>
      <c r="B336" s="665" t="s">
        <v>1083</v>
      </c>
      <c r="C336" s="686" t="s">
        <v>17</v>
      </c>
      <c r="D336" s="1225">
        <v>1000</v>
      </c>
      <c r="E336" s="689" t="s">
        <v>8</v>
      </c>
      <c r="F336" s="695">
        <v>40493</v>
      </c>
      <c r="G336" s="1240" t="s">
        <v>38</v>
      </c>
      <c r="H336" s="631"/>
      <c r="I336" s="652">
        <f>+IF($C336="MACHO",1,0)</f>
        <v>1</v>
      </c>
      <c r="J336" s="639">
        <f>+IF($C336="HEMBRA",1,0)</f>
        <v>0</v>
      </c>
      <c r="K336" s="633">
        <f>+IF($C336="-",1,0)</f>
        <v>0</v>
      </c>
      <c r="L336" s="626">
        <v>100</v>
      </c>
      <c r="M336" s="480" t="e">
        <f>DAYS360(F336,#REF!,FALSE)/30</f>
        <v>#REF!</v>
      </c>
      <c r="N336" s="483" t="e">
        <f>+IF($M336&gt;12,IF(I336=1,$S336,""),"")</f>
        <v>#REF!</v>
      </c>
      <c r="O336" s="567" t="s">
        <v>1086</v>
      </c>
      <c r="P336" s="483" t="e">
        <f>+IF($M336&gt;12,"",S336)</f>
        <v>#REF!</v>
      </c>
      <c r="Q336" s="1237">
        <v>42926</v>
      </c>
      <c r="R336" s="474">
        <v>100</v>
      </c>
      <c r="S336" s="341">
        <f>AVERAGE(R336,L336)</f>
        <v>100</v>
      </c>
      <c r="T336" s="375"/>
      <c r="U336" s="3"/>
      <c r="V336" s="6"/>
      <c r="W336" s="868" t="e">
        <f>AVERAGE(N336:V336)</f>
        <v>#REF!</v>
      </c>
      <c r="X336" s="3">
        <v>111</v>
      </c>
      <c r="Y336" s="869" t="e">
        <f>+(X336-W336)/W336</f>
        <v>#REF!</v>
      </c>
      <c r="Z336" s="6"/>
      <c r="AA336" s="29" t="s">
        <v>1086</v>
      </c>
      <c r="AB336" s="107"/>
    </row>
    <row r="337" spans="1:34" ht="13.5" thickBot="1" x14ac:dyDescent="0.25">
      <c r="H337" s="48"/>
    </row>
    <row r="338" spans="1:34" ht="13.5" thickBot="1" x14ac:dyDescent="0.25">
      <c r="A338" s="1213">
        <v>1247</v>
      </c>
      <c r="B338" s="561" t="s">
        <v>1079</v>
      </c>
      <c r="C338" s="301" t="s">
        <v>13</v>
      </c>
      <c r="D338" s="1214">
        <v>1000</v>
      </c>
      <c r="E338" s="291" t="s">
        <v>121</v>
      </c>
      <c r="F338" s="1127">
        <v>42109</v>
      </c>
      <c r="G338" s="2" t="s">
        <v>1078</v>
      </c>
      <c r="H338" s="607"/>
      <c r="I338" s="632">
        <f>+IF($C338="MACHO",1,0)</f>
        <v>0</v>
      </c>
      <c r="J338" s="633">
        <f>+IF($C338="HEMBRA",1,0)</f>
        <v>1</v>
      </c>
      <c r="K338" s="633">
        <f>+IF($C338="-",1,0)</f>
        <v>0</v>
      </c>
      <c r="L338" s="1203"/>
      <c r="M338" s="480"/>
      <c r="N338" s="483"/>
      <c r="O338" s="1247" t="s">
        <v>1087</v>
      </c>
      <c r="P338" s="483"/>
      <c r="Q338" s="1237">
        <v>42935</v>
      </c>
      <c r="R338" s="474"/>
      <c r="S338" s="341"/>
      <c r="T338" s="527"/>
      <c r="U338" s="3"/>
      <c r="V338" s="6"/>
      <c r="W338" s="868"/>
      <c r="X338" s="3"/>
      <c r="Y338" s="869"/>
    </row>
    <row r="339" spans="1:34" ht="13.5" thickBot="1" x14ac:dyDescent="0.25">
      <c r="A339" s="631">
        <v>1256</v>
      </c>
      <c r="B339" s="1200" t="s">
        <v>681</v>
      </c>
      <c r="C339" s="633" t="s">
        <v>13</v>
      </c>
      <c r="D339" s="1230">
        <v>1700</v>
      </c>
      <c r="E339" s="633" t="s">
        <v>680</v>
      </c>
      <c r="F339" s="721">
        <v>42341</v>
      </c>
      <c r="G339" s="1241" t="s">
        <v>687</v>
      </c>
      <c r="H339" s="1126"/>
      <c r="I339" s="632">
        <f>+IF($C339="MACHO",1,0)</f>
        <v>0</v>
      </c>
      <c r="J339" s="633">
        <f>+IF($C339="HEMBRA",1,0)</f>
        <v>1</v>
      </c>
      <c r="K339" s="633">
        <f>+IF($C339="-",1,0)</f>
        <v>0</v>
      </c>
      <c r="L339" s="633"/>
      <c r="M339" s="491"/>
      <c r="N339" s="491"/>
      <c r="O339" s="1248" t="s">
        <v>1087</v>
      </c>
      <c r="P339" s="1123"/>
      <c r="Q339" s="1237">
        <v>42936</v>
      </c>
      <c r="R339" s="291"/>
      <c r="S339" s="341"/>
      <c r="T339" s="527"/>
      <c r="U339" s="3"/>
      <c r="V339" s="6"/>
      <c r="W339" s="868"/>
      <c r="X339" s="3"/>
      <c r="Y339" s="869"/>
      <c r="Z339" s="6"/>
      <c r="AA339" s="6"/>
      <c r="AB339" s="6"/>
      <c r="AC339" s="6"/>
      <c r="AD339" s="6"/>
      <c r="AE339" s="6"/>
      <c r="AF339" s="6"/>
      <c r="AG339" s="6"/>
      <c r="AH339" s="6">
        <f>+D339*1.1</f>
        <v>1870.0000000000002</v>
      </c>
    </row>
    <row r="340" spans="1:34" ht="13.5" thickBot="1" x14ac:dyDescent="0.25"/>
    <row r="341" spans="1:34" ht="13.5" thickBot="1" x14ac:dyDescent="0.25">
      <c r="A341" s="1210">
        <v>1241</v>
      </c>
      <c r="B341" s="344" t="s">
        <v>523</v>
      </c>
      <c r="C341" s="291" t="s">
        <v>6</v>
      </c>
      <c r="D341" s="1228">
        <v>1000</v>
      </c>
      <c r="E341" s="291" t="s">
        <v>121</v>
      </c>
      <c r="F341" s="860">
        <v>42096</v>
      </c>
      <c r="G341" s="115" t="s">
        <v>1076</v>
      </c>
      <c r="H341" s="35"/>
      <c r="I341" s="632">
        <f>+IF($C341="MACHO",1,0)</f>
        <v>1</v>
      </c>
      <c r="J341" s="633">
        <f>+IF($C341="HEMBRA",1,0)</f>
        <v>0</v>
      </c>
      <c r="K341" s="633">
        <f>+IF($C341="-",1,0)</f>
        <v>0</v>
      </c>
      <c r="L341" s="1203"/>
      <c r="M341" s="480"/>
      <c r="N341" s="483"/>
      <c r="O341" s="526" t="s">
        <v>1089</v>
      </c>
      <c r="P341" s="483"/>
      <c r="Q341" s="484"/>
      <c r="R341" s="474"/>
      <c r="S341" s="341"/>
      <c r="T341" s="527"/>
      <c r="U341" s="3"/>
      <c r="V341" s="6"/>
      <c r="W341" s="868"/>
      <c r="X341" s="3"/>
      <c r="Y341" s="869"/>
      <c r="Z341" s="6"/>
      <c r="AA341" s="6"/>
      <c r="AB341" s="6"/>
    </row>
    <row r="342" spans="1:34" ht="13.5" thickBot="1" x14ac:dyDescent="0.25"/>
    <row r="343" spans="1:34" ht="13.5" thickBot="1" x14ac:dyDescent="0.25">
      <c r="A343" s="631">
        <v>1263</v>
      </c>
      <c r="B343" s="1201" t="s">
        <v>1011</v>
      </c>
      <c r="C343" s="1207" t="s">
        <v>6</v>
      </c>
      <c r="D343" s="1227">
        <v>1000</v>
      </c>
      <c r="E343" s="653" t="s">
        <v>43</v>
      </c>
      <c r="F343" s="1135">
        <v>42839</v>
      </c>
      <c r="G343" s="1175" t="s">
        <v>1012</v>
      </c>
      <c r="H343" s="1176"/>
      <c r="I343" s="639">
        <f>+IF($C343="MACHO",1,0)</f>
        <v>1</v>
      </c>
      <c r="J343" s="686">
        <f>+IF($C343="HEMBRA",1,0)</f>
        <v>0</v>
      </c>
      <c r="K343" s="686">
        <f>+IF($C343="-",1,0)</f>
        <v>0</v>
      </c>
      <c r="L343" s="686"/>
      <c r="M343" s="1202"/>
      <c r="N343" s="491" t="s">
        <v>434</v>
      </c>
      <c r="O343" s="606"/>
      <c r="P343" s="1202"/>
      <c r="Q343" s="1202"/>
      <c r="R343" s="291"/>
      <c r="S343" s="341"/>
      <c r="T343" s="527"/>
    </row>
    <row r="344" spans="1:34" ht="13.5" thickBot="1" x14ac:dyDescent="0.25"/>
    <row r="345" spans="1:34" ht="15.75" thickBot="1" x14ac:dyDescent="0.25">
      <c r="A345" s="633" t="s">
        <v>1043</v>
      </c>
      <c r="B345" s="1191" t="s">
        <v>998</v>
      </c>
      <c r="C345" s="633" t="s">
        <v>9</v>
      </c>
      <c r="D345" s="698" t="s">
        <v>9</v>
      </c>
      <c r="E345" s="631" t="s">
        <v>32</v>
      </c>
      <c r="F345" s="629">
        <v>42887</v>
      </c>
      <c r="G345" s="1189"/>
      <c r="H345" s="1190" t="s">
        <v>1056</v>
      </c>
      <c r="I345" s="803">
        <f>+IF($C345="MACHO",1,0)</f>
        <v>0</v>
      </c>
      <c r="J345" s="803">
        <f>+IF($C345="HEMBRA",1,0)</f>
        <v>0</v>
      </c>
      <c r="K345" s="803">
        <f>+IF($C345="-",1,0)</f>
        <v>1</v>
      </c>
      <c r="L345" s="492" t="s">
        <v>1094</v>
      </c>
    </row>
    <row r="346" spans="1:34" ht="15.75" thickBot="1" x14ac:dyDescent="0.25">
      <c r="A346" s="633" t="s">
        <v>1047</v>
      </c>
      <c r="B346" s="1191" t="s">
        <v>998</v>
      </c>
      <c r="C346" s="633" t="s">
        <v>9</v>
      </c>
      <c r="D346" s="698" t="s">
        <v>9</v>
      </c>
      <c r="E346" s="631" t="s">
        <v>32</v>
      </c>
      <c r="F346" s="629">
        <v>42887</v>
      </c>
      <c r="G346" s="1189"/>
      <c r="H346" s="1190" t="s">
        <v>1060</v>
      </c>
      <c r="I346" s="803">
        <f>+IF($C346="MACHO",1,0)</f>
        <v>0</v>
      </c>
      <c r="J346" s="803">
        <f>+IF($C346="HEMBRA",1,0)</f>
        <v>0</v>
      </c>
      <c r="K346" s="803">
        <f>+IF($C346="-",1,0)</f>
        <v>1</v>
      </c>
      <c r="L346" s="492" t="s">
        <v>1094</v>
      </c>
    </row>
    <row r="347" spans="1:34" ht="15.75" thickBot="1" x14ac:dyDescent="0.25">
      <c r="A347" s="633" t="s">
        <v>1049</v>
      </c>
      <c r="B347" s="1191" t="s">
        <v>998</v>
      </c>
      <c r="C347" s="633" t="s">
        <v>9</v>
      </c>
      <c r="D347" s="698" t="s">
        <v>9</v>
      </c>
      <c r="E347" s="631" t="s">
        <v>32</v>
      </c>
      <c r="F347" s="629">
        <v>42887</v>
      </c>
      <c r="G347" s="1189"/>
      <c r="H347" s="1190" t="s">
        <v>1062</v>
      </c>
      <c r="I347" s="803">
        <f>+IF($C347="MACHO",1,0)</f>
        <v>0</v>
      </c>
      <c r="J347" s="803">
        <f>+IF($C347="HEMBRA",1,0)</f>
        <v>0</v>
      </c>
      <c r="K347" s="803">
        <f>+IF($C347="-",1,0)</f>
        <v>1</v>
      </c>
      <c r="L347" s="492" t="s">
        <v>1094</v>
      </c>
    </row>
    <row r="348" spans="1:34" ht="15.75" thickBot="1" x14ac:dyDescent="0.25">
      <c r="A348" s="633" t="s">
        <v>1050</v>
      </c>
      <c r="B348" s="1191" t="s">
        <v>998</v>
      </c>
      <c r="C348" s="633" t="s">
        <v>9</v>
      </c>
      <c r="D348" s="698" t="s">
        <v>9</v>
      </c>
      <c r="E348" s="631" t="s">
        <v>32</v>
      </c>
      <c r="F348" s="629">
        <v>42887</v>
      </c>
      <c r="G348" s="1189"/>
      <c r="H348" s="1190" t="s">
        <v>1063</v>
      </c>
      <c r="I348" s="803">
        <f>+IF($C348="MACHO",1,0)</f>
        <v>0</v>
      </c>
      <c r="J348" s="803">
        <f>+IF($C348="HEMBRA",1,0)</f>
        <v>0</v>
      </c>
      <c r="K348" s="803">
        <f>+IF($C348="-",1,0)</f>
        <v>1</v>
      </c>
      <c r="L348" s="492" t="s">
        <v>1094</v>
      </c>
    </row>
    <row r="349" spans="1:34" ht="15.75" thickBot="1" x14ac:dyDescent="0.25">
      <c r="A349" s="633" t="s">
        <v>1055</v>
      </c>
      <c r="B349" s="1191" t="s">
        <v>998</v>
      </c>
      <c r="C349" s="633" t="s">
        <v>9</v>
      </c>
      <c r="D349" s="698" t="s">
        <v>9</v>
      </c>
      <c r="E349" s="631" t="s">
        <v>32</v>
      </c>
      <c r="F349" s="629">
        <v>42887</v>
      </c>
      <c r="G349" s="1189"/>
      <c r="H349" s="1190" t="s">
        <v>1068</v>
      </c>
      <c r="I349" s="803">
        <f>+IF($C349="MACHO",1,0)</f>
        <v>0</v>
      </c>
      <c r="J349" s="803">
        <f>+IF($C349="HEMBRA",1,0)</f>
        <v>0</v>
      </c>
      <c r="K349" s="803">
        <f>+IF($C349="-",1,0)</f>
        <v>1</v>
      </c>
      <c r="L349" s="492" t="s">
        <v>1094</v>
      </c>
    </row>
    <row r="350" spans="1:34" ht="13.5" thickBot="1" x14ac:dyDescent="0.25"/>
    <row r="351" spans="1:34" ht="15.75" thickBot="1" x14ac:dyDescent="0.25">
      <c r="A351" s="633" t="s">
        <v>1052</v>
      </c>
      <c r="B351" s="1191" t="s">
        <v>998</v>
      </c>
      <c r="C351" s="633" t="s">
        <v>9</v>
      </c>
      <c r="D351" s="698">
        <v>1600</v>
      </c>
      <c r="E351" s="631" t="s">
        <v>32</v>
      </c>
      <c r="F351" s="629">
        <v>42887</v>
      </c>
      <c r="G351" s="1189"/>
      <c r="H351" s="1272" t="s">
        <v>1065</v>
      </c>
      <c r="I351" s="803">
        <f>+IF($C351="MACHO",1,0)</f>
        <v>0</v>
      </c>
      <c r="J351" s="803">
        <f>+IF($C351="HEMBRA",1,0)</f>
        <v>0</v>
      </c>
      <c r="K351" s="803">
        <f>+IF($C351="-",1,0)</f>
        <v>1</v>
      </c>
      <c r="L351" s="754"/>
      <c r="M351" s="491" t="s">
        <v>1095</v>
      </c>
      <c r="N351" s="484"/>
    </row>
    <row r="352" spans="1:34" ht="13.5" thickBot="1" x14ac:dyDescent="0.25"/>
    <row r="353" spans="1:52" ht="13.5" thickBot="1" x14ac:dyDescent="0.25">
      <c r="A353" s="291" t="s">
        <v>976</v>
      </c>
      <c r="B353" s="1282" t="s">
        <v>977</v>
      </c>
      <c r="C353" s="673" t="s">
        <v>9</v>
      </c>
      <c r="D353" s="698">
        <v>1600</v>
      </c>
      <c r="E353" s="631" t="s">
        <v>457</v>
      </c>
      <c r="F353" s="629">
        <v>42786</v>
      </c>
      <c r="G353" s="1283" t="s">
        <v>986</v>
      </c>
      <c r="H353" s="637" t="s">
        <v>988</v>
      </c>
      <c r="I353" s="785">
        <f>+IF($C353="MACHO",1,0)</f>
        <v>0</v>
      </c>
      <c r="J353" s="785">
        <f>+IF($C353="HEMBRA",1,0)</f>
        <v>0</v>
      </c>
      <c r="K353" s="785">
        <f>+IF($C353="-",1,0)</f>
        <v>1</v>
      </c>
      <c r="N353" s="241" t="s">
        <v>963</v>
      </c>
    </row>
    <row r="354" spans="1:52" ht="13.5" thickBot="1" x14ac:dyDescent="0.25"/>
    <row r="355" spans="1:52" ht="13.5" thickBot="1" x14ac:dyDescent="0.25">
      <c r="A355" s="633" t="s">
        <v>784</v>
      </c>
      <c r="B355" s="1196" t="s">
        <v>994</v>
      </c>
      <c r="C355" s="673" t="s">
        <v>9</v>
      </c>
      <c r="D355" s="698">
        <v>1600</v>
      </c>
      <c r="E355" s="1117" t="s">
        <v>115</v>
      </c>
      <c r="F355" s="629">
        <v>42750</v>
      </c>
      <c r="G355" s="1097" t="s">
        <v>891</v>
      </c>
      <c r="H355" s="637" t="s">
        <v>795</v>
      </c>
      <c r="I355" s="1281">
        <f>+IF($C355="MACHO",1,0)</f>
        <v>0</v>
      </c>
      <c r="J355" s="1281">
        <f>+IF($C355="HEMBRA",1,0)</f>
        <v>0</v>
      </c>
      <c r="K355" s="1281">
        <f>+IF($C355="-",1,0)</f>
        <v>1</v>
      </c>
      <c r="M355" s="241" t="s">
        <v>1097</v>
      </c>
    </row>
    <row r="356" spans="1:52" ht="13.5" thickBot="1" x14ac:dyDescent="0.25"/>
    <row r="357" spans="1:52" ht="13.5" thickBot="1" x14ac:dyDescent="0.25">
      <c r="A357" s="631">
        <v>1267</v>
      </c>
      <c r="B357" s="1168" t="s">
        <v>1011</v>
      </c>
      <c r="C357" s="1075" t="s">
        <v>9</v>
      </c>
      <c r="D357" s="1215">
        <v>1000</v>
      </c>
      <c r="E357" s="745" t="s">
        <v>43</v>
      </c>
      <c r="F357" s="1076">
        <v>42839</v>
      </c>
      <c r="G357" s="735" t="s">
        <v>1039</v>
      </c>
      <c r="H357" s="1140"/>
      <c r="I357" s="633">
        <f>+IF($C357="MACHO",1,0)</f>
        <v>0</v>
      </c>
      <c r="J357" s="633">
        <f>+IF($C357="HEMBRA",1,0)</f>
        <v>0</v>
      </c>
      <c r="K357" s="633">
        <f>+IF($C357="-",1,0)</f>
        <v>1</v>
      </c>
      <c r="M357" s="788" t="s">
        <v>1098</v>
      </c>
    </row>
    <row r="358" spans="1:52" ht="13.5" thickBot="1" x14ac:dyDescent="0.25"/>
    <row r="359" spans="1:52" ht="13.5" thickBot="1" x14ac:dyDescent="0.25">
      <c r="A359" s="631">
        <v>1265</v>
      </c>
      <c r="B359" s="1168" t="s">
        <v>526</v>
      </c>
      <c r="C359" s="1139" t="s">
        <v>13</v>
      </c>
      <c r="D359" s="1229">
        <v>1700</v>
      </c>
      <c r="E359" s="745" t="s">
        <v>1010</v>
      </c>
      <c r="F359" s="1076">
        <v>42749</v>
      </c>
      <c r="G359" s="735" t="s">
        <v>1009</v>
      </c>
      <c r="H359" s="743"/>
      <c r="I359" s="633">
        <f>+IF($C359="MACHO",1,0)</f>
        <v>0</v>
      </c>
      <c r="J359" s="633">
        <f>+IF($C359="HEMBRA",1,0)</f>
        <v>1</v>
      </c>
      <c r="K359" s="633">
        <f>+IF($C359="-",1,0)</f>
        <v>0</v>
      </c>
      <c r="L359" s="633"/>
      <c r="M359" s="275" t="s">
        <v>1100</v>
      </c>
      <c r="N359" s="491"/>
      <c r="O359" s="606"/>
      <c r="P359" s="305">
        <v>42972</v>
      </c>
      <c r="Q359" s="1202"/>
      <c r="R359" s="291"/>
      <c r="S359" s="341"/>
      <c r="T359" s="527"/>
      <c r="U359" s="3"/>
      <c r="V359" s="6"/>
      <c r="W359" s="868"/>
      <c r="X359" s="3"/>
      <c r="Y359" s="869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</row>
    <row r="360" spans="1:52" ht="13.5" thickBot="1" x14ac:dyDescent="0.25">
      <c r="A360" s="1139">
        <v>1264</v>
      </c>
      <c r="B360" s="1169" t="s">
        <v>530</v>
      </c>
      <c r="C360" s="1139" t="s">
        <v>13</v>
      </c>
      <c r="D360" s="1229">
        <v>1700</v>
      </c>
      <c r="E360" s="745" t="s">
        <v>1010</v>
      </c>
      <c r="F360" s="1076">
        <v>42749</v>
      </c>
      <c r="G360" s="735" t="s">
        <v>1008</v>
      </c>
      <c r="H360" s="844"/>
      <c r="I360" s="1128">
        <f>+IF($C360="MACHO",1,0)</f>
        <v>0</v>
      </c>
      <c r="J360" s="633">
        <f>+IF($C360="HEMBRA",1,0)</f>
        <v>1</v>
      </c>
      <c r="K360" s="633">
        <f>+IF($C360="-",1,0)</f>
        <v>0</v>
      </c>
      <c r="L360" s="633"/>
      <c r="M360" s="1289" t="s">
        <v>1101</v>
      </c>
      <c r="N360" s="491"/>
      <c r="O360" s="571"/>
      <c r="P360" s="305">
        <v>42973</v>
      </c>
      <c r="Q360" s="484"/>
      <c r="R360" s="340"/>
      <c r="S360" s="341"/>
      <c r="T360" s="527"/>
      <c r="U360" s="3"/>
      <c r="V360" s="6"/>
      <c r="W360" s="868"/>
      <c r="X360" s="3"/>
      <c r="Y360" s="869"/>
      <c r="Z360" s="6"/>
      <c r="AA360" s="6"/>
      <c r="AB360" s="6"/>
      <c r="AC360" s="6"/>
      <c r="AD360" s="6"/>
    </row>
    <row r="361" spans="1:52" ht="13.5" thickBot="1" x14ac:dyDescent="0.25">
      <c r="P361" s="305"/>
    </row>
    <row r="362" spans="1:52" ht="13.5" thickBot="1" x14ac:dyDescent="0.25">
      <c r="A362" s="649" t="s">
        <v>773</v>
      </c>
      <c r="B362" s="1193" t="s">
        <v>994</v>
      </c>
      <c r="C362" s="1170" t="s">
        <v>9</v>
      </c>
      <c r="D362" s="736">
        <v>1600</v>
      </c>
      <c r="E362" s="1174" t="s">
        <v>115</v>
      </c>
      <c r="F362" s="876">
        <v>42745</v>
      </c>
      <c r="G362" s="1290" t="s">
        <v>865</v>
      </c>
      <c r="H362" s="1291" t="s">
        <v>777</v>
      </c>
      <c r="I362" s="802">
        <f>+IF($C362="MACHO",1,0)</f>
        <v>0</v>
      </c>
      <c r="J362" s="802">
        <f>+IF($C362="HEMBRA",1,0)</f>
        <v>0</v>
      </c>
      <c r="K362" s="802">
        <f>+IF($C362="-",1,0)</f>
        <v>1</v>
      </c>
      <c r="L362" s="754"/>
      <c r="M362" s="1101"/>
      <c r="N362" s="1292" t="s">
        <v>1102</v>
      </c>
      <c r="O362" s="1204"/>
      <c r="P362" s="305">
        <v>42978</v>
      </c>
      <c r="Q362" s="491"/>
      <c r="R362" s="474"/>
      <c r="S362" s="341"/>
      <c r="U362" s="1072"/>
      <c r="X362" s="1072"/>
      <c r="AH362" s="6"/>
      <c r="AI362" s="350"/>
    </row>
    <row r="363" spans="1:52" ht="13.5" thickBot="1" x14ac:dyDescent="0.25">
      <c r="A363" s="633" t="s">
        <v>786</v>
      </c>
      <c r="B363" s="1196" t="s">
        <v>1023</v>
      </c>
      <c r="C363" s="673" t="s">
        <v>9</v>
      </c>
      <c r="D363" s="1181">
        <v>1600</v>
      </c>
      <c r="E363" s="1117" t="s">
        <v>115</v>
      </c>
      <c r="F363" s="629">
        <v>42750</v>
      </c>
      <c r="G363" s="1097" t="s">
        <v>896</v>
      </c>
      <c r="H363" s="637" t="s">
        <v>795</v>
      </c>
      <c r="I363" s="785">
        <f>+IF($C363="MACHO",1,0)</f>
        <v>0</v>
      </c>
      <c r="J363" s="785">
        <f>+IF($C363="HEMBRA",1,0)</f>
        <v>0</v>
      </c>
      <c r="K363" s="785">
        <f>+IF($C363="-",1,0)</f>
        <v>1</v>
      </c>
      <c r="L363" s="1069"/>
      <c r="M363" s="491"/>
      <c r="N363" s="1292" t="s">
        <v>1102</v>
      </c>
      <c r="O363" s="491"/>
      <c r="P363" s="305">
        <v>42978</v>
      </c>
      <c r="Q363" s="484"/>
      <c r="R363" s="474"/>
      <c r="S363" s="341"/>
      <c r="U363" s="1072"/>
      <c r="X363" s="1072"/>
      <c r="AH363" s="6"/>
      <c r="AI363" s="350"/>
    </row>
    <row r="364" spans="1:52" ht="18.75" thickBot="1" x14ac:dyDescent="0.3">
      <c r="A364" s="631">
        <v>1235</v>
      </c>
      <c r="B364" s="720" t="s">
        <v>622</v>
      </c>
      <c r="C364" s="633" t="s">
        <v>13</v>
      </c>
      <c r="D364" s="698">
        <v>3080</v>
      </c>
      <c r="E364" s="633" t="s">
        <v>121</v>
      </c>
      <c r="F364" s="853">
        <v>41894</v>
      </c>
      <c r="G364" s="1320" t="s">
        <v>649</v>
      </c>
      <c r="H364" s="1307"/>
      <c r="I364" s="632">
        <f>+IF($C364="MACHO",1,0)</f>
        <v>0</v>
      </c>
      <c r="J364" s="633">
        <f>+IF($C364="HEMBRA",1,0)</f>
        <v>1</v>
      </c>
      <c r="K364" s="633">
        <f>+IF($C364="-",1,0)</f>
        <v>0</v>
      </c>
      <c r="L364" s="664"/>
      <c r="M364" s="491" t="s">
        <v>1120</v>
      </c>
      <c r="N364" s="483"/>
      <c r="O364" s="526"/>
      <c r="P364" s="483"/>
      <c r="Q364" s="484"/>
      <c r="R364" s="474"/>
      <c r="S364" s="341"/>
      <c r="T364" s="527"/>
      <c r="U364" s="3"/>
      <c r="V364" s="6"/>
      <c r="W364" s="868"/>
      <c r="X364" s="3">
        <v>56</v>
      </c>
      <c r="Y364" s="869"/>
      <c r="Z364" s="6"/>
      <c r="AA364" s="6"/>
      <c r="AB364" s="6"/>
      <c r="AC364" s="6"/>
      <c r="AD364" s="6"/>
      <c r="AE364" s="6"/>
      <c r="AF364" s="6"/>
      <c r="AG364" s="6"/>
      <c r="AH364" s="825">
        <f>+D364*1.1</f>
        <v>3388.0000000000005</v>
      </c>
      <c r="AI364" s="1322">
        <v>4400</v>
      </c>
      <c r="AJ364" s="1323">
        <f>+AI364*0.7</f>
        <v>3080</v>
      </c>
      <c r="AK364" s="1321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</row>
    <row r="365" spans="1:52" ht="13.5" thickBot="1" x14ac:dyDescent="0.25"/>
    <row r="366" spans="1:52" ht="18.75" thickBot="1" x14ac:dyDescent="0.45">
      <c r="A366" s="608" t="s">
        <v>562</v>
      </c>
      <c r="B366" s="745" t="s">
        <v>725</v>
      </c>
      <c r="C366" s="628" t="s">
        <v>6</v>
      </c>
      <c r="D366" s="841">
        <v>4400</v>
      </c>
      <c r="E366" s="631" t="s">
        <v>115</v>
      </c>
      <c r="F366" s="658">
        <v>42435</v>
      </c>
      <c r="G366" s="696" t="s">
        <v>730</v>
      </c>
      <c r="H366" s="761"/>
      <c r="I366" s="626">
        <f>+IF($C366="MACHO",1,0)</f>
        <v>1</v>
      </c>
      <c r="J366" s="626">
        <f>+IF($C366="HEMBRA",1,0)</f>
        <v>0</v>
      </c>
      <c r="K366" s="633">
        <f>+IF($C366="-",1,0)</f>
        <v>0</v>
      </c>
      <c r="L366" s="900"/>
      <c r="M366" s="1336" t="s">
        <v>1086</v>
      </c>
      <c r="N366" s="1202"/>
      <c r="O366" s="1202"/>
      <c r="P366" s="1202"/>
      <c r="Q366" s="1202"/>
      <c r="R366" s="291"/>
      <c r="S366" s="292"/>
      <c r="U366" s="470"/>
      <c r="X366" s="873">
        <v>16</v>
      </c>
      <c r="Y366" s="869"/>
      <c r="Z366">
        <v>55</v>
      </c>
      <c r="AH366" s="6">
        <f>+D366*1.1</f>
        <v>4840</v>
      </c>
      <c r="AI366" s="350"/>
    </row>
    <row r="367" spans="1:52" ht="13.5" thickBot="1" x14ac:dyDescent="0.25"/>
    <row r="368" spans="1:52" ht="18.75" thickBot="1" x14ac:dyDescent="0.3">
      <c r="A368" s="631">
        <v>1255</v>
      </c>
      <c r="B368" s="738" t="s">
        <v>1084</v>
      </c>
      <c r="C368" s="633" t="s">
        <v>6</v>
      </c>
      <c r="D368" s="1226">
        <v>1000</v>
      </c>
      <c r="E368" s="633" t="s">
        <v>43</v>
      </c>
      <c r="F368" s="721">
        <v>41672</v>
      </c>
      <c r="G368" s="735" t="s">
        <v>659</v>
      </c>
      <c r="H368" s="1310"/>
      <c r="I368" s="1284">
        <f>+IF($C368="MACHO",1,0)</f>
        <v>1</v>
      </c>
      <c r="J368" s="633">
        <f>+IF($C368="HEMBRA",1,0)</f>
        <v>0</v>
      </c>
      <c r="K368" s="633">
        <f>+IF($C368="-",1,0)</f>
        <v>0</v>
      </c>
      <c r="L368" s="633"/>
      <c r="M368" s="1286" t="s">
        <v>1121</v>
      </c>
      <c r="N368" s="491"/>
      <c r="O368" s="1337">
        <v>42987</v>
      </c>
      <c r="P368" s="1285"/>
      <c r="Q368" s="1285"/>
      <c r="R368" s="291"/>
      <c r="S368" s="341"/>
      <c r="T368" s="527"/>
      <c r="U368" s="3"/>
      <c r="V368" s="6"/>
      <c r="W368" s="868"/>
      <c r="X368" s="3">
        <v>135</v>
      </c>
      <c r="Y368" s="869"/>
      <c r="Z368" s="6"/>
      <c r="AA368" s="6"/>
      <c r="AB368" s="6"/>
      <c r="AC368" s="6"/>
      <c r="AD368" s="6"/>
      <c r="AE368" s="6"/>
      <c r="AF368" s="6"/>
      <c r="AG368" s="6"/>
      <c r="AH368" s="6">
        <f>+D368*1.1</f>
        <v>1100</v>
      </c>
      <c r="AI368" s="6">
        <v>3000</v>
      </c>
      <c r="AJ368" s="6">
        <f>+AI368*0.7</f>
        <v>2100</v>
      </c>
      <c r="AK368" s="6"/>
      <c r="AL368" s="6"/>
      <c r="AM368" s="6"/>
    </row>
    <row r="369" spans="1:63" ht="13.5" thickBot="1" x14ac:dyDescent="0.25"/>
    <row r="370" spans="1:63" ht="13.5" thickBot="1" x14ac:dyDescent="0.25">
      <c r="A370" s="633" t="s">
        <v>1014</v>
      </c>
      <c r="B370" s="1195" t="s">
        <v>998</v>
      </c>
      <c r="C370" s="673" t="s">
        <v>9</v>
      </c>
      <c r="D370" s="1293">
        <v>1600</v>
      </c>
      <c r="E370" s="631" t="s">
        <v>457</v>
      </c>
      <c r="F370" s="629">
        <v>42807</v>
      </c>
      <c r="G370" s="1188" t="s">
        <v>1016</v>
      </c>
      <c r="H370" s="807" t="s">
        <v>999</v>
      </c>
      <c r="I370" s="803">
        <f>+IF($C370="MACHO",1,0)</f>
        <v>0</v>
      </c>
      <c r="J370" s="803">
        <f>+IF($C370="HEMBRA",1,0)</f>
        <v>0</v>
      </c>
      <c r="K370" s="803">
        <f>+IF($C370="-",1,0)</f>
        <v>1</v>
      </c>
      <c r="L370" s="900"/>
      <c r="M370" s="491" t="s">
        <v>1123</v>
      </c>
      <c r="N370" s="491"/>
    </row>
    <row r="371" spans="1:63" ht="13.5" thickBot="1" x14ac:dyDescent="0.25"/>
    <row r="372" spans="1:63" ht="13.5" thickBot="1" x14ac:dyDescent="0.25">
      <c r="A372" s="633" t="s">
        <v>794</v>
      </c>
      <c r="B372" s="1195" t="s">
        <v>1038</v>
      </c>
      <c r="C372" s="633" t="s">
        <v>6</v>
      </c>
      <c r="D372" s="1295">
        <v>1600</v>
      </c>
      <c r="E372" s="654" t="s">
        <v>115</v>
      </c>
      <c r="F372" s="644">
        <v>42750</v>
      </c>
      <c r="G372" s="1072" t="s">
        <v>915</v>
      </c>
      <c r="H372" s="807" t="s">
        <v>795</v>
      </c>
      <c r="I372" s="785">
        <f>+IF($C372="MACHO",1,0)</f>
        <v>1</v>
      </c>
      <c r="J372" s="785">
        <f>+IF($C372="HEMBRA",1,0)</f>
        <v>0</v>
      </c>
      <c r="K372" s="785">
        <f>+IF($C372="-",1,0)</f>
        <v>0</v>
      </c>
      <c r="L372" s="754"/>
      <c r="M372" s="480" t="s">
        <v>1124</v>
      </c>
    </row>
    <row r="373" spans="1:63" ht="13.5" thickBot="1" x14ac:dyDescent="0.25"/>
    <row r="374" spans="1:63" ht="19.5" customHeight="1" thickBot="1" x14ac:dyDescent="0.25">
      <c r="A374" s="649" t="s">
        <v>788</v>
      </c>
      <c r="B374" s="1192" t="s">
        <v>994</v>
      </c>
      <c r="C374" s="649" t="s">
        <v>13</v>
      </c>
      <c r="D374" s="764">
        <v>3000</v>
      </c>
      <c r="E374" s="1174" t="s">
        <v>115</v>
      </c>
      <c r="F374" s="644">
        <v>42750</v>
      </c>
      <c r="G374" s="1072" t="s">
        <v>901</v>
      </c>
      <c r="H374" s="807" t="s">
        <v>795</v>
      </c>
      <c r="I374" s="785">
        <f>+IF($C374="MACHO",1,0)</f>
        <v>0</v>
      </c>
      <c r="J374" s="785">
        <f>+IF($C374="HEMBRA",1,0)</f>
        <v>1</v>
      </c>
      <c r="K374" s="785">
        <f>+IF($C374="-",1,0)</f>
        <v>0</v>
      </c>
      <c r="L374" s="754"/>
      <c r="M374" s="480" t="s">
        <v>1125</v>
      </c>
      <c r="N374" s="484"/>
      <c r="O374" s="1237">
        <v>42991</v>
      </c>
      <c r="P374" s="484"/>
      <c r="Q374" s="484"/>
      <c r="R374" s="474"/>
      <c r="S374" s="341"/>
      <c r="U374" s="1072"/>
      <c r="X374" s="1072"/>
      <c r="AH374" s="6"/>
      <c r="AI374" s="350"/>
    </row>
    <row r="375" spans="1:63" ht="13.5" thickBot="1" x14ac:dyDescent="0.25"/>
    <row r="376" spans="1:63" ht="15.75" thickBot="1" x14ac:dyDescent="0.25">
      <c r="A376" s="633" t="s">
        <v>1048</v>
      </c>
      <c r="B376" s="1270" t="s">
        <v>998</v>
      </c>
      <c r="C376" s="633" t="s">
        <v>9</v>
      </c>
      <c r="D376" s="698">
        <v>1600</v>
      </c>
      <c r="E376" s="631" t="s">
        <v>32</v>
      </c>
      <c r="F376" s="629">
        <v>42887</v>
      </c>
      <c r="G376" s="1184"/>
      <c r="H376" s="1342" t="s">
        <v>1059</v>
      </c>
      <c r="I376" s="785">
        <f>+IF($C376="MACHO",1,0)</f>
        <v>0</v>
      </c>
      <c r="J376" s="785">
        <f>+IF($C376="HEMBRA",1,0)</f>
        <v>0</v>
      </c>
      <c r="K376" s="785">
        <f>+IF($C376="-",1,0)</f>
        <v>1</v>
      </c>
      <c r="L376" s="754"/>
      <c r="M376" t="s">
        <v>1126</v>
      </c>
      <c r="O376" s="276">
        <v>42992</v>
      </c>
    </row>
    <row r="377" spans="1:63" ht="13.5" thickBot="1" x14ac:dyDescent="0.25"/>
    <row r="378" spans="1:63" ht="30.75" customHeight="1" thickBot="1" x14ac:dyDescent="0.45">
      <c r="A378" s="1343">
        <v>1136</v>
      </c>
      <c r="B378" s="1167" t="s">
        <v>72</v>
      </c>
      <c r="C378" s="670" t="s">
        <v>6</v>
      </c>
      <c r="D378" s="1224">
        <v>1600</v>
      </c>
      <c r="E378" s="667" t="s">
        <v>26</v>
      </c>
      <c r="F378" s="668">
        <v>41352</v>
      </c>
      <c r="G378" s="656" t="s">
        <v>163</v>
      </c>
      <c r="H378" s="1297" t="s">
        <v>1117</v>
      </c>
      <c r="I378" s="1343">
        <f>+IF($C378="MACHO",1,0)</f>
        <v>1</v>
      </c>
      <c r="J378" s="1343">
        <f>+IF($C378="HEMBRA",1,0)</f>
        <v>0</v>
      </c>
      <c r="K378" s="633">
        <f>+IF($C378="-",1,0)</f>
        <v>0</v>
      </c>
      <c r="L378" s="632">
        <v>63</v>
      </c>
      <c r="M378" s="491" t="e">
        <f>DAYS360(F378,#REF!,FALSE)/30</f>
        <v>#REF!</v>
      </c>
      <c r="N378" s="1344" t="e">
        <f>+IF($M378&gt;12,IF(I378=1,$S378,""),"")</f>
        <v>#REF!</v>
      </c>
      <c r="O378" s="1344" t="e">
        <f>+IF($M378&gt;12,IF(J378=1,$S378,""),"")</f>
        <v>#REF!</v>
      </c>
      <c r="P378" s="1344" t="e">
        <f>+IF($M378&gt;12,"",S378)</f>
        <v>#REF!</v>
      </c>
      <c r="Q378" s="1344"/>
      <c r="R378" s="291">
        <v>62</v>
      </c>
      <c r="S378" s="292">
        <f>AVERAGE(R378,L378)</f>
        <v>62.5</v>
      </c>
      <c r="T378" s="126"/>
      <c r="U378" s="1211"/>
      <c r="V378" s="1098"/>
      <c r="W378" s="1345" t="e">
        <f>AVERAGE(N378:V378)</f>
        <v>#REF!</v>
      </c>
      <c r="X378" s="1211">
        <v>76</v>
      </c>
      <c r="Y378" s="1346" t="e">
        <f>+(X378-W378)/W378</f>
        <v>#REF!</v>
      </c>
      <c r="Z378" s="1098"/>
      <c r="AA378" s="1098"/>
      <c r="AB378" s="1098"/>
      <c r="AC378" s="1098"/>
      <c r="AD378" s="1098"/>
      <c r="AE378" s="1098"/>
      <c r="AF378" s="1098"/>
      <c r="AG378" s="1098"/>
      <c r="AH378" s="1262">
        <f>+D378*1.1</f>
        <v>1760.0000000000002</v>
      </c>
      <c r="AI378" s="1098">
        <v>1980.0000000000002</v>
      </c>
      <c r="AJ378" s="1098">
        <f>+AI378*0.7</f>
        <v>1386</v>
      </c>
      <c r="AK378" s="1098"/>
      <c r="AL378" s="1098"/>
      <c r="AM378" s="1098"/>
      <c r="AN378" s="1098"/>
      <c r="AO378" s="1871" t="s">
        <v>1127</v>
      </c>
      <c r="AP378" s="1871"/>
      <c r="AQ378" s="1871"/>
      <c r="AR378" s="1871"/>
      <c r="AS378" s="1871"/>
      <c r="AT378" s="1098"/>
      <c r="AU378" s="1098"/>
      <c r="AV378" s="1098"/>
      <c r="AW378" s="1098"/>
      <c r="AX378" s="1098"/>
      <c r="AY378" s="1098"/>
      <c r="AZ378" s="1098"/>
      <c r="BA378" s="1098"/>
      <c r="BB378" s="1098"/>
      <c r="BC378" s="1098"/>
      <c r="BD378" s="1098"/>
      <c r="BE378" s="1098"/>
      <c r="BF378" s="1098"/>
      <c r="BG378" s="1098"/>
      <c r="BH378" s="1098"/>
      <c r="BI378" s="1098"/>
      <c r="BJ378" s="1098"/>
      <c r="BK378" s="35"/>
    </row>
    <row r="379" spans="1:63" ht="13.5" thickBot="1" x14ac:dyDescent="0.25"/>
    <row r="380" spans="1:63" ht="13.5" thickBot="1" x14ac:dyDescent="0.25">
      <c r="A380" s="633" t="s">
        <v>787</v>
      </c>
      <c r="B380" s="1196" t="s">
        <v>994</v>
      </c>
      <c r="C380" s="633" t="s">
        <v>9</v>
      </c>
      <c r="D380" s="1293">
        <v>1600</v>
      </c>
      <c r="E380" s="1117" t="s">
        <v>115</v>
      </c>
      <c r="F380" s="629">
        <v>42750</v>
      </c>
      <c r="G380" s="1097" t="s">
        <v>898</v>
      </c>
      <c r="H380" s="1173" t="s">
        <v>795</v>
      </c>
      <c r="I380" s="803">
        <f>+IF($C380="MACHO",1,0)</f>
        <v>0</v>
      </c>
      <c r="J380" s="803">
        <f>+IF($C380="HEMBRA",1,0)</f>
        <v>0</v>
      </c>
      <c r="K380" s="803">
        <f>+IF($C380="-",1,0)</f>
        <v>1</v>
      </c>
      <c r="L380" s="754"/>
      <c r="M380" s="480"/>
      <c r="N380" t="s">
        <v>624</v>
      </c>
      <c r="O380" s="276">
        <v>43000</v>
      </c>
    </row>
    <row r="381" spans="1:63" ht="21" thickBot="1" x14ac:dyDescent="0.45">
      <c r="A381" s="631">
        <v>1177</v>
      </c>
      <c r="B381" s="1168" t="s">
        <v>1090</v>
      </c>
      <c r="C381" s="633" t="s">
        <v>13</v>
      </c>
      <c r="D381" s="1266">
        <v>4000</v>
      </c>
      <c r="E381" s="667" t="s">
        <v>42</v>
      </c>
      <c r="F381" s="697">
        <v>41732</v>
      </c>
      <c r="G381" s="696" t="s">
        <v>101</v>
      </c>
      <c r="H381" s="1303"/>
      <c r="I381" s="1335">
        <f>+IF($C381="MACHO",1,0)</f>
        <v>0</v>
      </c>
      <c r="J381" s="1335">
        <f>+IF($C381="HEMBRA",1,0)</f>
        <v>1</v>
      </c>
      <c r="K381" s="633">
        <f>+IF($C381="-",1,0)</f>
        <v>0</v>
      </c>
      <c r="L381" s="633" t="s">
        <v>478</v>
      </c>
      <c r="M381" s="480" t="e">
        <f>DAYS360(F381,#REF!,FALSE)/30</f>
        <v>#REF!</v>
      </c>
      <c r="N381" s="483" t="e">
        <f>+IF($M381&gt;12,IF(I381=1,$S381,""),"")</f>
        <v>#REF!</v>
      </c>
      <c r="O381" s="483" t="e">
        <f>+IF($M381&gt;12,IF(J381=1,$S381,""),"")</f>
        <v>#REF!</v>
      </c>
      <c r="P381" s="483" t="e">
        <f>+IF($M381&gt;12,"",S381)</f>
        <v>#REF!</v>
      </c>
      <c r="Q381" s="483"/>
      <c r="R381" s="503" t="s">
        <v>503</v>
      </c>
      <c r="S381" s="341" t="e">
        <f>AVERAGE(R381,L381)</f>
        <v>#DIV/0!</v>
      </c>
      <c r="T381" s="103">
        <v>58</v>
      </c>
      <c r="U381" s="3">
        <v>54</v>
      </c>
      <c r="V381" s="1353" t="s">
        <v>1132</v>
      </c>
      <c r="W381" s="868"/>
    </row>
    <row r="382" spans="1:63" ht="13.5" thickBot="1" x14ac:dyDescent="0.25">
      <c r="A382" s="649" t="s">
        <v>793</v>
      </c>
      <c r="B382" t="s">
        <v>1131</v>
      </c>
      <c r="C382" s="775" t="s">
        <v>9</v>
      </c>
      <c r="D382" s="1294">
        <v>1600</v>
      </c>
      <c r="E382" s="1117" t="s">
        <v>115</v>
      </c>
      <c r="F382" s="644">
        <v>42750</v>
      </c>
      <c r="G382" s="1072" t="s">
        <v>911</v>
      </c>
      <c r="H382" s="807" t="s">
        <v>795</v>
      </c>
      <c r="I382" s="785">
        <f>+IF($C382="MACHO",1,0)</f>
        <v>0</v>
      </c>
      <c r="J382" s="785">
        <f>+IF($C382="HEMBRA",1,0)</f>
        <v>0</v>
      </c>
      <c r="K382" s="785">
        <f>+IF($C382="-",1,0)</f>
        <v>1</v>
      </c>
      <c r="L382" s="1872" t="s">
        <v>1133</v>
      </c>
      <c r="M382" s="1873"/>
      <c r="N382" s="484"/>
      <c r="O382" s="484"/>
      <c r="P382" s="484"/>
      <c r="Q382" s="484"/>
      <c r="R382" s="474"/>
      <c r="S382" s="341"/>
    </row>
    <row r="383" spans="1:63" ht="19.5" customHeight="1" thickBot="1" x14ac:dyDescent="0.25">
      <c r="A383" s="649" t="s">
        <v>785</v>
      </c>
      <c r="B383" t="s">
        <v>1130</v>
      </c>
      <c r="C383" s="649" t="s">
        <v>9</v>
      </c>
      <c r="D383" s="1371">
        <v>1600</v>
      </c>
      <c r="E383" s="1174" t="s">
        <v>115</v>
      </c>
      <c r="F383" s="876">
        <v>42750</v>
      </c>
      <c r="G383" s="1290" t="s">
        <v>894</v>
      </c>
      <c r="H383" s="1372" t="s">
        <v>795</v>
      </c>
      <c r="I383" s="802">
        <f>+IF($C383="MACHO",1,0)</f>
        <v>0</v>
      </c>
      <c r="J383" s="802">
        <f>+IF($C383="HEMBRA",1,0)</f>
        <v>0</v>
      </c>
      <c r="K383" s="802">
        <f>+IF($C383="-",1,0)</f>
        <v>1</v>
      </c>
      <c r="L383" s="1872" t="s">
        <v>1134</v>
      </c>
      <c r="M383" s="1873"/>
      <c r="N383" s="484"/>
      <c r="O383" s="484"/>
      <c r="P383" s="484"/>
      <c r="Q383" s="484"/>
      <c r="R383" s="474"/>
      <c r="S383" s="341"/>
      <c r="U383" s="1072"/>
      <c r="X383" s="1072"/>
      <c r="AH383" s="6"/>
      <c r="AI383" s="350"/>
    </row>
    <row r="384" spans="1:63" ht="15.75" thickBot="1" x14ac:dyDescent="0.25">
      <c r="A384" s="633" t="s">
        <v>1045</v>
      </c>
      <c r="B384" s="1270" t="s">
        <v>998</v>
      </c>
      <c r="C384" s="633" t="s">
        <v>9</v>
      </c>
      <c r="D384" s="698">
        <v>1600</v>
      </c>
      <c r="E384" s="631" t="s">
        <v>32</v>
      </c>
      <c r="F384" s="629">
        <v>42887</v>
      </c>
      <c r="G384" s="1184"/>
      <c r="H384" s="1342" t="s">
        <v>1058</v>
      </c>
      <c r="I384" s="785">
        <f>+IF($C384="MACHO",1,0)</f>
        <v>0</v>
      </c>
      <c r="J384" s="785">
        <f>+IF($C384="HEMBRA",1,0)</f>
        <v>0</v>
      </c>
      <c r="K384" s="785">
        <f>+IF($C384="-",1,0)</f>
        <v>1</v>
      </c>
      <c r="L384" s="787"/>
      <c r="N384" s="788" t="s">
        <v>1153</v>
      </c>
    </row>
    <row r="385" spans="1:52" ht="13.5" thickBot="1" x14ac:dyDescent="0.25"/>
    <row r="386" spans="1:52" ht="15.75" thickBot="1" x14ac:dyDescent="0.25">
      <c r="A386" s="633" t="s">
        <v>1054</v>
      </c>
      <c r="B386" s="1191" t="s">
        <v>998</v>
      </c>
      <c r="C386" s="633" t="s">
        <v>9</v>
      </c>
      <c r="D386" s="698">
        <v>1600</v>
      </c>
      <c r="E386" s="631" t="s">
        <v>32</v>
      </c>
      <c r="F386" s="629">
        <v>42887</v>
      </c>
      <c r="G386" s="1273"/>
      <c r="H386" s="1317" t="s">
        <v>1067</v>
      </c>
      <c r="I386" s="803">
        <f>+IF($C386="MACHO",1,0)</f>
        <v>0</v>
      </c>
      <c r="J386" s="803">
        <f>+IF($C386="HEMBRA",1,0)</f>
        <v>0</v>
      </c>
      <c r="K386" s="803">
        <f>+IF($C386="-",1,0)</f>
        <v>1</v>
      </c>
      <c r="L386" s="754"/>
      <c r="M386" s="480"/>
      <c r="N386" s="484"/>
      <c r="O386" s="484"/>
      <c r="P386" s="1113" t="s">
        <v>1054</v>
      </c>
      <c r="Q386" s="852"/>
      <c r="R386" s="489"/>
    </row>
    <row r="387" spans="1:52" ht="13.5" thickBot="1" x14ac:dyDescent="0.25"/>
    <row r="388" spans="1:52" ht="15.75" thickBot="1" x14ac:dyDescent="0.25">
      <c r="A388" s="633" t="s">
        <v>1046</v>
      </c>
      <c r="B388" s="1270" t="s">
        <v>998</v>
      </c>
      <c r="C388" s="633" t="s">
        <v>9</v>
      </c>
      <c r="D388" s="698">
        <v>1600</v>
      </c>
      <c r="E388" s="631" t="s">
        <v>32</v>
      </c>
      <c r="F388" s="629">
        <v>42887</v>
      </c>
      <c r="G388" s="1184"/>
      <c r="H388" s="1342" t="s">
        <v>1061</v>
      </c>
      <c r="I388" s="785">
        <f>+IF($C388="MACHO",1,0)</f>
        <v>0</v>
      </c>
      <c r="J388" s="785">
        <f>+IF($C388="HEMBRA",1,0)</f>
        <v>0</v>
      </c>
      <c r="K388" s="785">
        <f>+IF($C388="-",1,0)</f>
        <v>1</v>
      </c>
      <c r="L388" s="46"/>
      <c r="M388" s="7" t="s">
        <v>1154</v>
      </c>
      <c r="N388" s="107"/>
    </row>
    <row r="389" spans="1:52" ht="13.5" thickBot="1" x14ac:dyDescent="0.25"/>
    <row r="390" spans="1:52" ht="13.5" thickBot="1" x14ac:dyDescent="0.25">
      <c r="A390" s="633" t="s">
        <v>791</v>
      </c>
      <c r="B390" s="119" t="s">
        <v>1122</v>
      </c>
      <c r="C390" s="633" t="s">
        <v>9</v>
      </c>
      <c r="D390" s="1295">
        <v>1600</v>
      </c>
      <c r="E390" s="654" t="s">
        <v>115</v>
      </c>
      <c r="F390" s="629">
        <v>42750</v>
      </c>
      <c r="G390" s="1097" t="s">
        <v>905</v>
      </c>
      <c r="H390" s="637" t="s">
        <v>795</v>
      </c>
      <c r="I390" s="785">
        <f>+IF($C390="MACHO",1,0)</f>
        <v>0</v>
      </c>
      <c r="J390" s="785">
        <f>+IF($C390="HEMBRA",1,0)</f>
        <v>0</v>
      </c>
      <c r="K390" s="785">
        <f>+IF($C390="-",1,0)</f>
        <v>1</v>
      </c>
      <c r="L390" s="1069"/>
      <c r="M390" s="491" t="s">
        <v>624</v>
      </c>
      <c r="N390" s="484"/>
    </row>
    <row r="391" spans="1:52" ht="13.5" thickBot="1" x14ac:dyDescent="0.25"/>
    <row r="392" spans="1:52" ht="21" thickBot="1" x14ac:dyDescent="0.45">
      <c r="A392" s="631">
        <v>1212</v>
      </c>
      <c r="B392" s="1168" t="s">
        <v>311</v>
      </c>
      <c r="C392" s="633" t="s">
        <v>6</v>
      </c>
      <c r="D392" s="1226">
        <v>1600</v>
      </c>
      <c r="E392" s="667" t="s">
        <v>44</v>
      </c>
      <c r="F392" s="697">
        <v>42069</v>
      </c>
      <c r="G392" s="696" t="s">
        <v>419</v>
      </c>
      <c r="H392" s="679" t="s">
        <v>1119</v>
      </c>
      <c r="I392" s="641">
        <f>+IF($C392="MACHO",1,0)</f>
        <v>1</v>
      </c>
      <c r="J392" s="718">
        <f>+IF($C392="HEMBRA",1,0)</f>
        <v>0</v>
      </c>
      <c r="K392" s="1100">
        <f>+IF($C392="-",1,0)</f>
        <v>0</v>
      </c>
      <c r="L392" s="648"/>
      <c r="M392" s="485" t="e">
        <f>DAYS360(F392,#REF!,FALSE)/30</f>
        <v>#REF!</v>
      </c>
      <c r="N392" s="484" t="e">
        <f>+IF($M392&gt;12,IF(I392=1,#REF!,""),"")</f>
        <v>#REF!</v>
      </c>
      <c r="O392" s="484" t="s">
        <v>1158</v>
      </c>
      <c r="P392" s="484" t="e">
        <f>+IF($M392&gt;12,"",#REF!)</f>
        <v>#REF!</v>
      </c>
      <c r="Q392" s="1101" t="e">
        <f>+P392/(M392-3)</f>
        <v>#REF!</v>
      </c>
      <c r="R392" s="490"/>
      <c r="S392" s="442"/>
      <c r="T392" s="375"/>
      <c r="U392" s="3"/>
      <c r="V392" s="6"/>
      <c r="W392" s="868" t="e">
        <f>AVERAGE(N392:V392)</f>
        <v>#REF!</v>
      </c>
      <c r="X392" s="533">
        <v>84</v>
      </c>
      <c r="Y392" s="869"/>
      <c r="Z392" s="6"/>
      <c r="AA392" s="6"/>
      <c r="AB392" s="6"/>
      <c r="AC392" s="6"/>
      <c r="AD392" s="6"/>
      <c r="AE392" s="6"/>
      <c r="AF392" s="6"/>
      <c r="AG392" s="6"/>
      <c r="AH392" s="6">
        <f>+D392*1.1</f>
        <v>1760.0000000000002</v>
      </c>
      <c r="AI392" s="6">
        <v>2420</v>
      </c>
      <c r="AJ392" s="6">
        <f>+AI392*0.7</f>
        <v>1694</v>
      </c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</row>
    <row r="393" spans="1:52" ht="13.5" thickBot="1" x14ac:dyDescent="0.25"/>
    <row r="394" spans="1:52" ht="15.75" thickBot="1" x14ac:dyDescent="0.25">
      <c r="A394" s="633" t="s">
        <v>1053</v>
      </c>
      <c r="B394" s="1191" t="s">
        <v>1156</v>
      </c>
      <c r="C394" s="633" t="s">
        <v>9</v>
      </c>
      <c r="D394" s="698">
        <v>1600</v>
      </c>
      <c r="E394" s="631" t="s">
        <v>32</v>
      </c>
      <c r="F394" s="629">
        <v>42887</v>
      </c>
      <c r="G394" s="1"/>
      <c r="H394" s="1392" t="s">
        <v>1066</v>
      </c>
      <c r="I394" s="785">
        <f>+IF($C394="MACHO",1,0)</f>
        <v>0</v>
      </c>
      <c r="J394" s="785">
        <f>+IF($C394="HEMBRA",1,0)</f>
        <v>0</v>
      </c>
      <c r="K394" s="785">
        <f>+IF($C394="-",1,0)</f>
        <v>1</v>
      </c>
      <c r="L394" s="1069"/>
      <c r="M394" s="491" t="s">
        <v>1159</v>
      </c>
      <c r="N394" s="1384"/>
      <c r="O394" s="1384"/>
      <c r="P394" s="1384"/>
      <c r="Q394" s="1384"/>
      <c r="R394" s="119"/>
      <c r="S394" s="107"/>
    </row>
    <row r="395" spans="1:52" ht="13.5" thickBot="1" x14ac:dyDescent="0.25"/>
    <row r="396" spans="1:52" ht="19.5" customHeight="1" thickBot="1" x14ac:dyDescent="0.25">
      <c r="A396" s="633" t="s">
        <v>1044</v>
      </c>
      <c r="B396" s="1270" t="s">
        <v>1157</v>
      </c>
      <c r="C396" s="633" t="s">
        <v>9</v>
      </c>
      <c r="D396" s="698">
        <v>1600</v>
      </c>
      <c r="E396" s="631" t="s">
        <v>32</v>
      </c>
      <c r="F396" s="629">
        <v>42887</v>
      </c>
      <c r="G396" s="1271"/>
      <c r="H396" s="1316" t="s">
        <v>1057</v>
      </c>
      <c r="I396" s="785">
        <f>+IF($C396="MACHO",1,0)</f>
        <v>0</v>
      </c>
      <c r="J396" s="785">
        <f>+IF($C396="HEMBRA",1,0)</f>
        <v>0</v>
      </c>
      <c r="K396" s="785">
        <f>+IF($C396="-",1,0)</f>
        <v>1</v>
      </c>
      <c r="L396" s="754"/>
      <c r="M396" s="480"/>
      <c r="N396" s="484" t="s">
        <v>624</v>
      </c>
      <c r="O396" s="276">
        <v>43027</v>
      </c>
      <c r="P396" s="484"/>
      <c r="Q396" s="484"/>
      <c r="R396" s="489"/>
      <c r="S396" s="341"/>
      <c r="U396" s="1186"/>
      <c r="X396" s="1186"/>
      <c r="AH396" s="6"/>
      <c r="AI396" s="350"/>
    </row>
    <row r="397" spans="1:52" s="6" customFormat="1" ht="17.25" customHeight="1" thickBot="1" x14ac:dyDescent="0.3">
      <c r="A397" s="631">
        <v>1254</v>
      </c>
      <c r="B397" s="738" t="s">
        <v>555</v>
      </c>
      <c r="C397" s="633" t="s">
        <v>13</v>
      </c>
      <c r="D397" s="698">
        <v>3000</v>
      </c>
      <c r="E397" s="633" t="s">
        <v>43</v>
      </c>
      <c r="F397" s="732">
        <v>42425</v>
      </c>
      <c r="G397" s="735" t="s">
        <v>651</v>
      </c>
      <c r="H397" s="1309"/>
      <c r="I397" s="1383">
        <f>+IF($C397="MACHO",1,0)</f>
        <v>0</v>
      </c>
      <c r="J397" s="649">
        <f>+IF($C397="HEMBRA",1,0)</f>
        <v>1</v>
      </c>
      <c r="K397" s="649">
        <f>+IF($C397="-",1,0)</f>
        <v>0</v>
      </c>
      <c r="L397" s="718"/>
      <c r="M397" s="852"/>
      <c r="N397" s="491" t="s">
        <v>1172</v>
      </c>
      <c r="O397" s="606"/>
      <c r="P397" s="491"/>
      <c r="Q397" s="1382"/>
      <c r="R397" s="291"/>
      <c r="S397" s="341"/>
      <c r="T397" s="527"/>
      <c r="U397" s="3"/>
      <c r="W397" s="868"/>
      <c r="X397" s="3">
        <v>38</v>
      </c>
      <c r="Y397" s="869"/>
      <c r="AH397" s="6">
        <f>+D397*1.1</f>
        <v>3300.0000000000005</v>
      </c>
      <c r="AI397" s="6">
        <v>4400</v>
      </c>
      <c r="AJ397" s="6">
        <f>+AI397*0.7</f>
        <v>3080</v>
      </c>
    </row>
    <row r="398" spans="1:52" ht="13.5" thickBot="1" x14ac:dyDescent="0.25"/>
    <row r="399" spans="1:52" ht="21" thickBot="1" x14ac:dyDescent="0.45">
      <c r="A399" s="626">
        <v>1162</v>
      </c>
      <c r="B399" s="1195" t="s">
        <v>1128</v>
      </c>
      <c r="C399" s="670" t="s">
        <v>6</v>
      </c>
      <c r="D399" s="1224">
        <v>2000</v>
      </c>
      <c r="E399" s="689" t="s">
        <v>47</v>
      </c>
      <c r="F399" s="668">
        <v>41268</v>
      </c>
      <c r="G399" s="656" t="s">
        <v>103</v>
      </c>
      <c r="H399" s="1296" t="s">
        <v>1104</v>
      </c>
      <c r="I399" s="639">
        <f>+IF($C399="MACHO",1,0)</f>
        <v>1</v>
      </c>
      <c r="J399" s="639">
        <f>+IF($C399="HEMBRA",1,0)</f>
        <v>0</v>
      </c>
      <c r="K399" s="686">
        <f>+IF($C399="-",1,0)</f>
        <v>0</v>
      </c>
      <c r="L399" s="632">
        <v>80</v>
      </c>
      <c r="M399" s="480" t="e">
        <f>DAYS360(F399,#REF!,FALSE)/30</f>
        <v>#REF!</v>
      </c>
      <c r="N399" s="483" t="e">
        <f>+IF($M399&gt;12,IF(I399=1,$S399,""),"")</f>
        <v>#REF!</v>
      </c>
      <c r="O399" s="483" t="e">
        <f>+IF($M399&gt;12,IF(J399=1,$S399,""),"")</f>
        <v>#REF!</v>
      </c>
      <c r="P399" s="483" t="e">
        <f>+IF($M399&gt;12,"",S399)</f>
        <v>#REF!</v>
      </c>
      <c r="Q399" s="483"/>
      <c r="R399" s="474">
        <v>82</v>
      </c>
      <c r="S399" s="341">
        <f>AVERAGE(R399,L399)</f>
        <v>81</v>
      </c>
      <c r="T399" s="283" t="s">
        <v>1175</v>
      </c>
      <c r="U399" s="1393"/>
      <c r="W399" s="868" t="e">
        <f>AVERAGE(N399:U399)</f>
        <v>#REF!</v>
      </c>
      <c r="X399" s="3">
        <v>91</v>
      </c>
      <c r="Y399" s="869" t="e">
        <f>+(X399-W399)/W399</f>
        <v>#REF!</v>
      </c>
      <c r="Z399" s="6"/>
      <c r="AA399" s="6"/>
      <c r="AB399" s="6"/>
      <c r="AC399" s="6"/>
      <c r="AD399" s="6"/>
      <c r="AE399" s="6"/>
      <c r="AF399" s="6"/>
      <c r="AG399" s="6"/>
      <c r="AH399" s="874">
        <f>+D399*1.1</f>
        <v>2200</v>
      </c>
      <c r="AI399" s="6">
        <v>3080.0000000000005</v>
      </c>
      <c r="AJ399" s="6">
        <f>+AI399*0.7</f>
        <v>2156</v>
      </c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</row>
    <row r="400" spans="1:52" ht="13.5" thickBot="1" x14ac:dyDescent="0.25"/>
    <row r="401" spans="1:38" ht="18.75" thickBot="1" x14ac:dyDescent="0.3">
      <c r="A401" s="631">
        <v>1258</v>
      </c>
      <c r="B401" s="1200" t="s">
        <v>682</v>
      </c>
      <c r="C401" s="633" t="s">
        <v>18</v>
      </c>
      <c r="D401" s="1230">
        <v>2000</v>
      </c>
      <c r="E401" s="633" t="s">
        <v>683</v>
      </c>
      <c r="F401" s="721">
        <v>42374</v>
      </c>
      <c r="G401" s="735" t="s">
        <v>685</v>
      </c>
      <c r="H401" s="1311"/>
      <c r="I401" s="1448">
        <f>+IF($C401="MACHO",1,0)</f>
        <v>0</v>
      </c>
      <c r="J401" s="633">
        <f>+IF($C401="HEMBRA",1,0)</f>
        <v>1</v>
      </c>
      <c r="K401" s="633">
        <f>+IF($C401="-",1,0)</f>
        <v>0</v>
      </c>
      <c r="L401" s="29" t="s">
        <v>1198</v>
      </c>
      <c r="M401" s="287"/>
    </row>
    <row r="402" spans="1:38" ht="13.5" thickBot="1" x14ac:dyDescent="0.25"/>
    <row r="403" spans="1:38" ht="13.5" thickBot="1" x14ac:dyDescent="0.25">
      <c r="A403" s="633" t="s">
        <v>783</v>
      </c>
      <c r="B403" s="287" t="s">
        <v>994</v>
      </c>
      <c r="C403" s="633" t="s">
        <v>9</v>
      </c>
      <c r="D403" s="1293">
        <v>1600</v>
      </c>
      <c r="E403" s="1117" t="s">
        <v>115</v>
      </c>
      <c r="F403" s="629">
        <v>42750</v>
      </c>
      <c r="G403" s="1097" t="s">
        <v>888</v>
      </c>
      <c r="H403" s="637" t="s">
        <v>795</v>
      </c>
      <c r="I403" s="785">
        <f>+IF($C403="MACHO",1,0)</f>
        <v>0</v>
      </c>
      <c r="J403" s="785">
        <f>+IF($C403="HEMBRA",1,0)</f>
        <v>0</v>
      </c>
      <c r="K403" s="785">
        <f>+IF($C403="-",1,0)</f>
        <v>1</v>
      </c>
      <c r="L403" s="492" t="s">
        <v>1199</v>
      </c>
      <c r="M403" s="492"/>
    </row>
    <row r="404" spans="1:38" ht="13.5" thickBot="1" x14ac:dyDescent="0.25">
      <c r="A404" s="633" t="s">
        <v>975</v>
      </c>
      <c r="B404" s="1788" t="s">
        <v>1179</v>
      </c>
      <c r="C404" s="673" t="s">
        <v>13</v>
      </c>
      <c r="D404" s="636">
        <v>3000</v>
      </c>
      <c r="E404" s="631" t="s">
        <v>457</v>
      </c>
      <c r="F404" s="644">
        <v>42786</v>
      </c>
      <c r="G404" s="1414" t="s">
        <v>987</v>
      </c>
      <c r="H404" s="1428" t="s">
        <v>988</v>
      </c>
      <c r="I404" s="785">
        <f>+IF($C404="MACHO",1,0)</f>
        <v>0</v>
      </c>
      <c r="J404" s="785">
        <f>+IF($C404="HEMBRA",1,0)</f>
        <v>1</v>
      </c>
      <c r="K404" s="785">
        <f>+IF($C404="-",1,0)</f>
        <v>0</v>
      </c>
      <c r="L404" s="1874" t="s">
        <v>1222</v>
      </c>
      <c r="M404" s="1875"/>
      <c r="N404" s="484"/>
      <c r="O404" s="484"/>
      <c r="P404" s="484"/>
      <c r="Q404" s="484"/>
      <c r="R404" s="474"/>
      <c r="S404" s="341"/>
    </row>
    <row r="405" spans="1:38" ht="13.5" thickBot="1" x14ac:dyDescent="0.25"/>
    <row r="406" spans="1:38" ht="32.25" customHeight="1" thickBot="1" x14ac:dyDescent="0.45">
      <c r="A406" s="1470">
        <v>1129</v>
      </c>
      <c r="B406" s="1195" t="s">
        <v>51</v>
      </c>
      <c r="C406" s="674" t="s">
        <v>1197</v>
      </c>
      <c r="D406" s="1232">
        <v>1500</v>
      </c>
      <c r="E406" s="671" t="s">
        <v>26</v>
      </c>
      <c r="F406" s="668">
        <v>41630</v>
      </c>
      <c r="G406" s="1401" t="s">
        <v>57</v>
      </c>
      <c r="H406" s="1415" t="s">
        <v>1021</v>
      </c>
      <c r="I406" s="632">
        <f>+IF($C406="MACHO",1,0)</f>
        <v>0</v>
      </c>
      <c r="J406" s="1470">
        <f>+IF($C406="HEMBRA",1,0)</f>
        <v>0</v>
      </c>
      <c r="K406" s="633">
        <f>+IF($C406="-",1,0)</f>
        <v>0</v>
      </c>
      <c r="L406" s="632">
        <v>64</v>
      </c>
      <c r="M406" s="491">
        <f>DAYS360(F406,'GECKOS Y POGONAS EN VENTA'!L$1,FALSE)/30</f>
        <v>22.133333333333333</v>
      </c>
      <c r="N406" s="491" t="str">
        <f>+IF($M406&gt;12,IF(I406=1,$S406,""),"")</f>
        <v/>
      </c>
      <c r="O406" s="483" t="str">
        <f>+IF($M406&gt;12,IF(J406=1,$S406,""),"")</f>
        <v/>
      </c>
      <c r="P406" s="483" t="str">
        <f>+IF($M406&gt;12,"",S406)</f>
        <v/>
      </c>
      <c r="Q406" s="483"/>
      <c r="R406" s="489">
        <v>64</v>
      </c>
      <c r="S406" s="341">
        <f>AVERAGE(R406,L406)</f>
        <v>64</v>
      </c>
      <c r="T406" s="1472" t="s">
        <v>1223</v>
      </c>
      <c r="U406" s="1211"/>
      <c r="V406" s="35"/>
      <c r="W406" s="868">
        <f>AVERAGE(N406:V406)</f>
        <v>64</v>
      </c>
      <c r="X406" s="3">
        <v>93</v>
      </c>
      <c r="Y406" s="869">
        <f>+(X406-W406)/W406</f>
        <v>0.453125</v>
      </c>
      <c r="Z406" s="1131"/>
      <c r="AA406" s="1132"/>
      <c r="AB406" s="6"/>
      <c r="AC406" s="6"/>
      <c r="AD406" s="6"/>
      <c r="AE406" s="6"/>
      <c r="AF406" s="6"/>
      <c r="AG406" s="6"/>
      <c r="AH406" s="874">
        <f>+D406*1.1</f>
        <v>1650.0000000000002</v>
      </c>
      <c r="AI406" s="6">
        <v>3300.0000000000005</v>
      </c>
      <c r="AJ406" s="6">
        <f>+AI406*0.7</f>
        <v>2310</v>
      </c>
      <c r="AK406" s="6"/>
    </row>
    <row r="407" spans="1:38" ht="18.75" thickBot="1" x14ac:dyDescent="0.45">
      <c r="A407" s="631">
        <v>1206</v>
      </c>
      <c r="B407" s="1168" t="s">
        <v>508</v>
      </c>
      <c r="C407" s="633" t="s">
        <v>6</v>
      </c>
      <c r="D407" s="1471">
        <v>1600</v>
      </c>
      <c r="E407" s="667" t="s">
        <v>193</v>
      </c>
      <c r="F407" s="713">
        <v>42042</v>
      </c>
      <c r="G407" s="749" t="s">
        <v>198</v>
      </c>
      <c r="H407" s="1421" t="s">
        <v>1185</v>
      </c>
      <c r="I407" s="632">
        <f>+IF($C407="MACHO",1,0)</f>
        <v>1</v>
      </c>
      <c r="J407" s="633">
        <f>+IF($C407="HEMBRA",1,0)</f>
        <v>0</v>
      </c>
      <c r="K407" s="1396">
        <f>+IF($C407="-",1,0)</f>
        <v>0</v>
      </c>
      <c r="L407" s="1395"/>
      <c r="M407" s="480">
        <f>DAYS360(F407,'GECKOS Y POGONAS EN VENTA'!L$1,FALSE)/30</f>
        <v>8.6333333333333329</v>
      </c>
      <c r="N407" s="483" t="str">
        <f>+IF($M407&gt;12,IF(I407=1,$S407,""),"")</f>
        <v/>
      </c>
      <c r="O407" s="483"/>
      <c r="P407" s="483">
        <f>+IF($M407&gt;12,"",S407)</f>
        <v>62</v>
      </c>
      <c r="Q407" s="491">
        <f>+P407/(M407-3)</f>
        <v>11.005917159763314</v>
      </c>
      <c r="R407" s="474">
        <v>62</v>
      </c>
      <c r="S407" s="341">
        <f>AVERAGE(R407,L407)</f>
        <v>62</v>
      </c>
      <c r="T407" s="1472" t="s">
        <v>1224</v>
      </c>
      <c r="U407" s="1211"/>
      <c r="V407" s="35"/>
      <c r="W407" s="868">
        <f>AVERAGE(N407:V407)</f>
        <v>49.251479289940832</v>
      </c>
      <c r="X407" s="533">
        <v>96</v>
      </c>
      <c r="Y407" s="869">
        <f>+(X407-W407)/W407</f>
        <v>0.94918003243827698</v>
      </c>
      <c r="Z407" s="6"/>
      <c r="AA407" s="6"/>
    </row>
    <row r="408" spans="1:38" ht="13.5" thickBot="1" x14ac:dyDescent="0.25"/>
    <row r="409" spans="1:38" ht="18.75" thickBot="1" x14ac:dyDescent="0.45">
      <c r="A409" s="1435">
        <v>1120</v>
      </c>
      <c r="B409" s="1195" t="s">
        <v>49</v>
      </c>
      <c r="C409" s="674" t="s">
        <v>6</v>
      </c>
      <c r="D409" s="675">
        <v>2500</v>
      </c>
      <c r="E409" s="671" t="s">
        <v>42</v>
      </c>
      <c r="F409" s="668">
        <v>41430</v>
      </c>
      <c r="G409" s="1438" t="s">
        <v>164</v>
      </c>
      <c r="H409" s="1415" t="s">
        <v>1188</v>
      </c>
      <c r="I409" s="632">
        <f>+IF($C409="MACHO",1,0)</f>
        <v>1</v>
      </c>
      <c r="J409" s="1435">
        <f>+IF($C409="HEMBRA",1,0)</f>
        <v>0</v>
      </c>
      <c r="K409" s="633">
        <f>+IF($C409="-",1,0)</f>
        <v>0</v>
      </c>
      <c r="L409" s="632">
        <v>76</v>
      </c>
      <c r="M409" s="491">
        <f>DAYS360(F409,'GECKOS Y POGONAS EN VENTA'!L$1,FALSE)/30</f>
        <v>28.7</v>
      </c>
      <c r="N409" s="1436">
        <f>+IF($M409&gt;12,IF(I409=1,$S409,""),"")</f>
        <v>78</v>
      </c>
      <c r="O409" s="1436" t="str">
        <f>+IF($M409&gt;12,IF(J409=1,$S409,""),"")</f>
        <v/>
      </c>
      <c r="P409" s="1436" t="str">
        <f>+IF($M409&gt;12,"",S409)</f>
        <v/>
      </c>
      <c r="Q409" s="1436"/>
      <c r="R409" s="501">
        <v>80</v>
      </c>
      <c r="S409" s="292">
        <f>AVERAGE(R409,L409)</f>
        <v>78</v>
      </c>
      <c r="T409" s="375"/>
      <c r="U409" s="3"/>
      <c r="V409" s="6"/>
      <c r="W409" s="868">
        <f>AVERAGE(N409:V409)</f>
        <v>78.666666666666671</v>
      </c>
      <c r="X409" s="3">
        <v>109</v>
      </c>
      <c r="Y409" s="869">
        <f>+(X409-W409)/W409</f>
        <v>0.38559322033898297</v>
      </c>
      <c r="Z409" s="6"/>
      <c r="AA409" s="5" t="s">
        <v>1225</v>
      </c>
      <c r="AB409" s="6"/>
      <c r="AC409" s="6"/>
      <c r="AD409" s="6"/>
      <c r="AE409" s="6"/>
      <c r="AF409" s="6"/>
      <c r="AG409" s="6"/>
      <c r="AH409" s="874">
        <f>+D409*1.1</f>
        <v>2750</v>
      </c>
      <c r="AI409" s="6">
        <v>3080.0000000000005</v>
      </c>
      <c r="AJ409" s="6">
        <f>+AI409*0.7</f>
        <v>2156</v>
      </c>
      <c r="AK409" s="6"/>
      <c r="AL409" s="6"/>
    </row>
    <row r="410" spans="1:38" ht="13.5" thickBot="1" x14ac:dyDescent="0.25"/>
    <row r="411" spans="1:38" ht="13.5" thickBot="1" x14ac:dyDescent="0.25">
      <c r="A411" s="420">
        <v>1233</v>
      </c>
      <c r="B411" s="1168" t="s">
        <v>519</v>
      </c>
      <c r="C411" s="419" t="s">
        <v>6</v>
      </c>
      <c r="D411" s="698">
        <v>2000</v>
      </c>
      <c r="E411" s="633" t="s">
        <v>44</v>
      </c>
      <c r="F411" s="732">
        <v>41954</v>
      </c>
      <c r="G411" s="1409" t="s">
        <v>520</v>
      </c>
      <c r="H411" s="1421" t="s">
        <v>1112</v>
      </c>
      <c r="I411" s="632">
        <f>+IF($C411="MACHO",1,0)</f>
        <v>1</v>
      </c>
      <c r="J411" s="633">
        <f>+IF($C411="HEMBRA",1,0)</f>
        <v>0</v>
      </c>
      <c r="K411" s="633">
        <f>+IF($C411="-",1,0)</f>
        <v>0</v>
      </c>
      <c r="L411" s="1395"/>
      <c r="M411" s="491"/>
      <c r="N411" s="1497"/>
      <c r="O411" s="1125"/>
      <c r="P411" s="483"/>
      <c r="Q411" s="484"/>
      <c r="R411" s="489"/>
      <c r="S411" s="341"/>
      <c r="T411" s="527"/>
      <c r="U411" s="3"/>
      <c r="V411" s="6"/>
      <c r="W411" s="868"/>
      <c r="X411" s="3">
        <v>97</v>
      </c>
      <c r="Y411" s="869"/>
      <c r="Z411" s="6"/>
      <c r="AA411" s="6" t="s">
        <v>1226</v>
      </c>
      <c r="AB411" s="6"/>
    </row>
    <row r="412" spans="1:38" ht="13.5" thickBot="1" x14ac:dyDescent="0.25"/>
    <row r="413" spans="1:38" ht="13.5" thickBot="1" x14ac:dyDescent="0.25">
      <c r="A413" s="1141">
        <v>1249</v>
      </c>
      <c r="B413" s="1168" t="s">
        <v>527</v>
      </c>
      <c r="C413" s="633" t="s">
        <v>13</v>
      </c>
      <c r="D413" s="698">
        <v>2500</v>
      </c>
      <c r="E413" s="633" t="s">
        <v>629</v>
      </c>
      <c r="F413" s="732">
        <v>42316</v>
      </c>
      <c r="G413" s="856" t="s">
        <v>1173</v>
      </c>
      <c r="H413" s="1422" t="s">
        <v>1021</v>
      </c>
      <c r="I413" s="632">
        <f>+IF($C413="MACHO",1,0)</f>
        <v>0</v>
      </c>
      <c r="J413" s="633">
        <f>+IF($C413="HEMBRA",1,0)</f>
        <v>1</v>
      </c>
      <c r="K413" s="633">
        <f>+IF($C413="-",1,0)</f>
        <v>0</v>
      </c>
      <c r="L413" s="1395"/>
      <c r="M413" s="491"/>
      <c r="N413" s="1398"/>
      <c r="O413" s="1125"/>
      <c r="P413" s="1398"/>
      <c r="Q413" s="1398"/>
      <c r="R413" s="291"/>
      <c r="S413" s="341"/>
      <c r="T413" s="527"/>
      <c r="U413" s="3" t="s">
        <v>1230</v>
      </c>
      <c r="V413" s="6"/>
      <c r="W413" s="868" t="s">
        <v>1231</v>
      </c>
      <c r="X413" s="3">
        <v>38</v>
      </c>
      <c r="Y413" s="869"/>
      <c r="Z413" s="6"/>
      <c r="AA413" s="6"/>
      <c r="AB413" s="6"/>
      <c r="AC413" s="6"/>
      <c r="AD413" s="6"/>
      <c r="AE413" s="6"/>
      <c r="AF413" s="6"/>
      <c r="AG413" s="6"/>
      <c r="AH413" s="6">
        <f>+D413*1.1</f>
        <v>2750</v>
      </c>
      <c r="AI413" s="6">
        <v>5500</v>
      </c>
      <c r="AJ413" s="6">
        <f>+AI413*0.7</f>
        <v>3849.9999999999995</v>
      </c>
      <c r="AK413" s="6"/>
      <c r="AL413" s="6"/>
    </row>
    <row r="414" spans="1:38" ht="13.5" thickBot="1" x14ac:dyDescent="0.25"/>
    <row r="415" spans="1:38" ht="24.75" thickBot="1" x14ac:dyDescent="0.25">
      <c r="A415" s="631">
        <v>1230</v>
      </c>
      <c r="B415" s="1168" t="s">
        <v>517</v>
      </c>
      <c r="C415" s="633" t="s">
        <v>13</v>
      </c>
      <c r="D415" s="1484">
        <v>3000</v>
      </c>
      <c r="E415" s="633" t="s">
        <v>44</v>
      </c>
      <c r="F415" s="732">
        <v>41985</v>
      </c>
      <c r="G415" s="1409" t="s">
        <v>522</v>
      </c>
      <c r="H415" s="671" t="s">
        <v>1200</v>
      </c>
      <c r="I415" s="632">
        <f>+IF($C415="MACHO",1,0)</f>
        <v>0</v>
      </c>
      <c r="J415" s="633">
        <f>+IF($C415="HEMBRA",1,0)</f>
        <v>1</v>
      </c>
      <c r="K415" s="633">
        <f>+IF($C415="-",1,0)</f>
        <v>0</v>
      </c>
      <c r="L415" s="1483"/>
      <c r="M415" s="491">
        <f>DAYS360(F415,'GECKOS Y POGONAS EN VENTA'!L$1,FALSE)/30</f>
        <v>10.466666666666667</v>
      </c>
      <c r="N415" s="483"/>
      <c r="O415" s="1456"/>
      <c r="P415" s="483"/>
      <c r="Q415" s="1446"/>
      <c r="R415" s="291"/>
      <c r="S415" s="341"/>
      <c r="T415" s="527"/>
      <c r="U415" s="3"/>
      <c r="V415" s="6"/>
      <c r="W415" s="868"/>
      <c r="X415" s="533">
        <v>72</v>
      </c>
      <c r="Y415" s="869" t="e">
        <f>+(X415-W415)/W415</f>
        <v>#DIV/0!</v>
      </c>
      <c r="Z415" s="6"/>
      <c r="AA415" s="6"/>
      <c r="AB415" s="6"/>
      <c r="AC415" s="1235" t="s">
        <v>1232</v>
      </c>
      <c r="AD415" s="6"/>
      <c r="AE415" s="6"/>
      <c r="AF415" s="6"/>
      <c r="AG415" s="6"/>
      <c r="AH415" s="6">
        <f>+D415*1.1</f>
        <v>3300.0000000000005</v>
      </c>
      <c r="AI415" s="6">
        <v>3080.0000000000005</v>
      </c>
      <c r="AJ415" s="6">
        <f>+AI415*0.7</f>
        <v>2156</v>
      </c>
      <c r="AK415" s="6"/>
      <c r="AL415" s="6"/>
    </row>
    <row r="416" spans="1:38" ht="13.5" thickBot="1" x14ac:dyDescent="0.25">
      <c r="H416" s="470"/>
    </row>
    <row r="417" spans="1:54" ht="18.75" thickBot="1" x14ac:dyDescent="0.45">
      <c r="A417" s="1141">
        <v>1208</v>
      </c>
      <c r="B417" s="1168" t="s">
        <v>305</v>
      </c>
      <c r="C417" s="633" t="s">
        <v>13</v>
      </c>
      <c r="D417" s="698">
        <v>3000</v>
      </c>
      <c r="E417" s="667" t="s">
        <v>43</v>
      </c>
      <c r="F417" s="705">
        <v>42042</v>
      </c>
      <c r="G417" s="749" t="s">
        <v>204</v>
      </c>
      <c r="H417" s="1421" t="s">
        <v>1113</v>
      </c>
      <c r="I417" s="632">
        <f>+IF($C417="MACHO",1,0)</f>
        <v>0</v>
      </c>
      <c r="J417" s="633">
        <f>+IF($C417="HEMBRA",1,0)</f>
        <v>1</v>
      </c>
      <c r="K417" s="1474">
        <f>+IF($C417="-",1,0)</f>
        <v>0</v>
      </c>
      <c r="L417" s="1473"/>
      <c r="M417" s="491">
        <f>DAYS360(F417,'GECKOS Y POGONAS EN VENTA'!L$1,FALSE)/30</f>
        <v>8.6333333333333329</v>
      </c>
      <c r="N417" s="1475" t="str">
        <f>+IF($M417&gt;12,IF(I417=1,$S417,""),"")</f>
        <v/>
      </c>
      <c r="O417" s="1475"/>
      <c r="P417" s="1475">
        <f>+IF($M417&gt;12,"",S417)</f>
        <v>34</v>
      </c>
      <c r="Q417" s="491">
        <f>+P417/(M417-3)</f>
        <v>6.0355029585798823</v>
      </c>
      <c r="R417" s="291">
        <v>34</v>
      </c>
      <c r="S417" s="292">
        <f>AVERAGE(R417,L417)</f>
        <v>34</v>
      </c>
      <c r="T417" s="126"/>
      <c r="U417" s="1211"/>
      <c r="V417" s="1098"/>
      <c r="W417" s="1345">
        <f>AVERAGE(N417:V417)</f>
        <v>27.008875739644971</v>
      </c>
      <c r="X417" s="1478">
        <v>65</v>
      </c>
      <c r="Y417" s="1346">
        <f>+(X417-W417)/W417</f>
        <v>1.4066162777960345</v>
      </c>
      <c r="Z417" s="1098"/>
      <c r="AA417" s="1098"/>
      <c r="AB417" s="1098"/>
      <c r="AC417" s="1498" t="s">
        <v>1233</v>
      </c>
      <c r="AD417" s="1098"/>
      <c r="AE417" s="1098"/>
      <c r="AF417" s="1098"/>
      <c r="AG417" s="1098"/>
      <c r="AH417" s="1098">
        <f>+D417*1.1</f>
        <v>3300.0000000000005</v>
      </c>
      <c r="AI417" s="1098">
        <v>3300.0000000000005</v>
      </c>
      <c r="AJ417" s="1098">
        <f>+AI417*0.7</f>
        <v>2310</v>
      </c>
      <c r="AK417" s="1098"/>
      <c r="AL417" s="1098"/>
      <c r="AM417" s="119"/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  <c r="AX417" s="119"/>
      <c r="AY417" s="119"/>
      <c r="AZ417" s="119"/>
      <c r="BA417" s="119"/>
      <c r="BB417" s="119"/>
    </row>
    <row r="418" spans="1:54" ht="13.5" thickBot="1" x14ac:dyDescent="0.25"/>
    <row r="419" spans="1:54" ht="13.5" thickBot="1" x14ac:dyDescent="0.25">
      <c r="A419" s="633" t="s">
        <v>1053</v>
      </c>
      <c r="B419" s="1195" t="s">
        <v>1238</v>
      </c>
      <c r="C419" s="633" t="s">
        <v>9</v>
      </c>
      <c r="D419" s="698">
        <v>2400</v>
      </c>
      <c r="E419" s="706"/>
      <c r="F419" s="629">
        <v>43252</v>
      </c>
      <c r="G419" s="112" t="s">
        <v>1245</v>
      </c>
      <c r="H419" s="1417" t="s">
        <v>1057</v>
      </c>
      <c r="I419" s="785">
        <f>+IF($C419="MACHO",1,0)</f>
        <v>0</v>
      </c>
      <c r="J419" s="785">
        <f>+IF($C419="HEMBRA",1,0)</f>
        <v>0</v>
      </c>
      <c r="K419" s="900">
        <f>+IF($C419="-",1,0)</f>
        <v>1</v>
      </c>
      <c r="L419" s="1112"/>
      <c r="M419" s="1113"/>
      <c r="N419" s="458"/>
      <c r="O419" s="458"/>
      <c r="P419" s="458"/>
      <c r="Q419" s="458"/>
      <c r="R419" s="458"/>
      <c r="S419" s="458"/>
      <c r="T419" s="458"/>
      <c r="U419" s="458"/>
      <c r="V419" s="458"/>
      <c r="W419" s="458"/>
      <c r="X419" s="458"/>
      <c r="Y419" s="458"/>
      <c r="Z419" s="458"/>
    </row>
    <row r="420" spans="1:54" ht="13.5" thickBot="1" x14ac:dyDescent="0.25"/>
    <row r="421" spans="1:54" ht="13.5" thickBot="1" x14ac:dyDescent="0.25">
      <c r="A421" s="335">
        <v>1259</v>
      </c>
      <c r="B421" s="1200" t="s">
        <v>682</v>
      </c>
      <c r="C421" s="633" t="s">
        <v>13</v>
      </c>
      <c r="D421" s="1230">
        <v>4000</v>
      </c>
      <c r="E421" s="633" t="s">
        <v>747</v>
      </c>
      <c r="F421" s="721">
        <v>42128</v>
      </c>
      <c r="G421" s="856" t="s">
        <v>751</v>
      </c>
      <c r="H421" s="1424" t="s">
        <v>1108</v>
      </c>
      <c r="I421" s="1500">
        <f>+IF($C421="MACHO",1,0)</f>
        <v>0</v>
      </c>
      <c r="J421" s="633">
        <f>+IF($C421="HEMBRA",1,0)</f>
        <v>1</v>
      </c>
      <c r="K421" s="633">
        <f>+IF($C421="-",1,0)</f>
        <v>0</v>
      </c>
      <c r="L421" s="633"/>
      <c r="M421" s="1501"/>
      <c r="N421" s="491"/>
      <c r="O421" s="1125"/>
      <c r="P421" s="491"/>
      <c r="Q421" s="1501"/>
      <c r="R421" s="291"/>
      <c r="S421" s="341"/>
      <c r="T421" s="527"/>
      <c r="U421" s="3" t="s">
        <v>1246</v>
      </c>
      <c r="V421" s="6"/>
      <c r="W421" s="868"/>
      <c r="X421" s="3"/>
      <c r="Y421" s="869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</row>
    <row r="422" spans="1:54" ht="13.5" thickBot="1" x14ac:dyDescent="0.25"/>
    <row r="423" spans="1:54" ht="18.75" thickBot="1" x14ac:dyDescent="0.45">
      <c r="A423" s="1485">
        <v>1135</v>
      </c>
      <c r="B423" s="1167" t="s">
        <v>335</v>
      </c>
      <c r="C423" s="1481" t="s">
        <v>6</v>
      </c>
      <c r="D423" s="1250">
        <v>3500</v>
      </c>
      <c r="E423" s="667" t="s">
        <v>26</v>
      </c>
      <c r="F423" s="668">
        <v>41336</v>
      </c>
      <c r="G423" s="1401" t="s">
        <v>97</v>
      </c>
      <c r="H423" s="1417" t="s">
        <v>1105</v>
      </c>
      <c r="I423" s="1435">
        <f>+IF($C423="MACHO",1,0)</f>
        <v>1</v>
      </c>
      <c r="J423" s="1435">
        <f>+IF($C423="HEMBRA",1,0)</f>
        <v>0</v>
      </c>
      <c r="K423" s="633">
        <f>+IF($C423="-",1,0)</f>
        <v>0</v>
      </c>
      <c r="L423" s="632">
        <v>86</v>
      </c>
      <c r="M423" s="491">
        <f>DAYS360(F423,'GECKOS Y POGONAS EN VENTA'!L$1,FALSE)/30</f>
        <v>31.766666666666666</v>
      </c>
      <c r="N423" s="1436">
        <f>+IF($M423&gt;12,IF(I423=1,$S423,""),"")</f>
        <v>85.5</v>
      </c>
      <c r="O423" s="1436" t="str">
        <f>+IF($M423&gt;12,IF(J423=1,$S423,""),"")</f>
        <v/>
      </c>
      <c r="P423" s="1436" t="str">
        <f>+IF($M423&gt;12,"",S423)</f>
        <v/>
      </c>
      <c r="Q423" s="1436"/>
      <c r="R423" s="291">
        <v>85</v>
      </c>
      <c r="S423" s="292">
        <f>AVERAGE(R423,L423)</f>
        <v>85.5</v>
      </c>
      <c r="T423" s="788" t="s">
        <v>1247</v>
      </c>
      <c r="U423" s="3"/>
      <c r="V423" s="6"/>
      <c r="W423" s="868">
        <f>AVERAGE(N423:V423)</f>
        <v>85.333333333333329</v>
      </c>
      <c r="X423" s="3">
        <v>107</v>
      </c>
      <c r="Y423" s="869">
        <f>+(X423-W423)/W423</f>
        <v>0.25390625000000006</v>
      </c>
      <c r="Z423" s="6"/>
      <c r="AA423" s="6"/>
      <c r="AB423" s="6"/>
      <c r="AC423" s="6"/>
      <c r="AD423" s="6"/>
      <c r="AE423" s="6"/>
      <c r="AF423" s="6"/>
      <c r="AG423" s="6"/>
      <c r="AH423" s="874">
        <f>+D423*1.1</f>
        <v>3850.0000000000005</v>
      </c>
      <c r="AI423" s="6">
        <v>3080.0000000000005</v>
      </c>
      <c r="AJ423" s="6">
        <f>+AI423*0.7</f>
        <v>2156</v>
      </c>
      <c r="AK423" s="6"/>
      <c r="AL423" s="6"/>
    </row>
    <row r="424" spans="1:54" ht="13.5" thickBot="1" x14ac:dyDescent="0.25"/>
    <row r="425" spans="1:54" ht="18.75" thickBot="1" x14ac:dyDescent="0.45">
      <c r="A425" s="406">
        <v>1172</v>
      </c>
      <c r="B425" s="1167" t="s">
        <v>50</v>
      </c>
      <c r="C425" s="419" t="s">
        <v>6</v>
      </c>
      <c r="D425" s="666">
        <v>2500</v>
      </c>
      <c r="E425" s="689" t="s">
        <v>42</v>
      </c>
      <c r="F425" s="692">
        <v>41526</v>
      </c>
      <c r="G425" s="1401" t="s">
        <v>92</v>
      </c>
      <c r="H425" s="1417" t="s">
        <v>1189</v>
      </c>
      <c r="I425" s="1395">
        <f>+IF($C425="MACHO",1,0)</f>
        <v>1</v>
      </c>
      <c r="J425" s="1395">
        <f>+IF($C425="HEMBRA",1,0)</f>
        <v>0</v>
      </c>
      <c r="K425" s="633">
        <f>+IF($C425="-",1,0)</f>
        <v>0</v>
      </c>
      <c r="L425" s="632">
        <v>71</v>
      </c>
      <c r="M425" s="491">
        <f>DAYS360(F425,'GECKOS Y POGONAS EN VENTA'!L$1,FALSE)/30</f>
        <v>25.566666666666666</v>
      </c>
      <c r="N425" s="1398">
        <f>+IF($M425&gt;12,IF(I425=1,$S425,""),"")</f>
        <v>73.5</v>
      </c>
      <c r="O425" s="1398" t="str">
        <f>+IF($M425&gt;12,IF(J425=1,$S425,""),"")</f>
        <v/>
      </c>
      <c r="P425" s="1398" t="str">
        <f>+IF($M425&gt;12,"",S425)</f>
        <v/>
      </c>
      <c r="Q425" s="1398"/>
      <c r="R425" s="291">
        <v>76</v>
      </c>
      <c r="S425" s="292">
        <f>AVERAGE(R425,L425)</f>
        <v>73.5</v>
      </c>
      <c r="T425" s="375"/>
      <c r="U425" s="3"/>
      <c r="V425" s="6"/>
      <c r="W425" s="868">
        <f>AVERAGE(N425:V425)</f>
        <v>74.333333333333329</v>
      </c>
      <c r="X425" s="3">
        <v>95</v>
      </c>
      <c r="Y425" s="869">
        <f>+(X425-W425)/W425</f>
        <v>0.27802690582959649</v>
      </c>
      <c r="Z425" s="6"/>
      <c r="AA425" s="6" t="s">
        <v>1248</v>
      </c>
      <c r="AB425" s="6"/>
      <c r="AC425" s="6"/>
      <c r="AD425" s="6"/>
      <c r="AE425" s="6"/>
      <c r="AF425" s="6"/>
      <c r="AG425" s="6"/>
      <c r="AH425" s="874">
        <f>+D425*1.1</f>
        <v>2750</v>
      </c>
      <c r="AI425" s="6">
        <v>2613.6000000000004</v>
      </c>
      <c r="AJ425" s="6">
        <f>+AI425*0.7</f>
        <v>1829.5200000000002</v>
      </c>
      <c r="AK425" s="6"/>
      <c r="AL425" s="6"/>
    </row>
    <row r="426" spans="1:54" ht="13.5" thickBot="1" x14ac:dyDescent="0.25"/>
    <row r="427" spans="1:54" ht="13.5" thickBot="1" x14ac:dyDescent="0.25">
      <c r="A427" s="633" t="s">
        <v>1055</v>
      </c>
      <c r="B427" s="1195" t="s">
        <v>1238</v>
      </c>
      <c r="C427" s="633" t="s">
        <v>9</v>
      </c>
      <c r="D427" s="698">
        <v>2400</v>
      </c>
      <c r="E427" s="706"/>
      <c r="F427" s="629">
        <v>43252</v>
      </c>
      <c r="G427" s="112" t="s">
        <v>1244</v>
      </c>
      <c r="H427" s="1417" t="s">
        <v>1059</v>
      </c>
      <c r="I427" s="785">
        <f>+IF($C427="MACHO",1,0)</f>
        <v>0</v>
      </c>
      <c r="J427" s="785">
        <f>+IF($C427="HEMBRA",1,0)</f>
        <v>0</v>
      </c>
      <c r="K427" s="785">
        <f>+IF($C427="-",1,0)</f>
        <v>1</v>
      </c>
      <c r="L427" s="1069"/>
      <c r="M427" s="491"/>
      <c r="N427" s="1509"/>
      <c r="O427" s="1509"/>
      <c r="P427" s="1509"/>
      <c r="Q427" s="1509"/>
      <c r="R427" s="291"/>
      <c r="S427" s="292"/>
      <c r="T427" s="29" t="s">
        <v>1198</v>
      </c>
      <c r="U427" s="1510"/>
      <c r="X427" s="1499"/>
      <c r="AH427" s="6"/>
    </row>
    <row r="428" spans="1:54" ht="13.5" thickBot="1" x14ac:dyDescent="0.25"/>
    <row r="429" spans="1:54" ht="17.25" thickBot="1" x14ac:dyDescent="0.35">
      <c r="A429" s="633" t="s">
        <v>1236</v>
      </c>
      <c r="B429" s="1195" t="s">
        <v>1238</v>
      </c>
      <c r="C429" s="633" t="s">
        <v>9</v>
      </c>
      <c r="D429" s="698">
        <v>2400</v>
      </c>
      <c r="E429" s="706"/>
      <c r="F429" s="629">
        <v>43252</v>
      </c>
      <c r="G429" s="112" t="s">
        <v>1242</v>
      </c>
      <c r="H429" s="1417" t="s">
        <v>1062</v>
      </c>
      <c r="I429" s="785">
        <f>+IF($C429="MACHO",1,0)</f>
        <v>0</v>
      </c>
      <c r="J429" s="785">
        <f>+IF($C429="HEMBRA",1,0)</f>
        <v>0</v>
      </c>
      <c r="K429" s="785">
        <f>+IF($C429="-",1,0)</f>
        <v>1</v>
      </c>
      <c r="L429" s="1069"/>
      <c r="M429" s="480"/>
      <c r="N429" s="1512" t="s">
        <v>1249</v>
      </c>
      <c r="P429" s="276">
        <v>43301</v>
      </c>
    </row>
    <row r="430" spans="1:54" ht="13.5" thickBot="1" x14ac:dyDescent="0.25"/>
    <row r="431" spans="1:54" ht="13.5" thickBot="1" x14ac:dyDescent="0.25">
      <c r="A431" s="1141">
        <v>1253</v>
      </c>
      <c r="B431" s="1167" t="s">
        <v>1182</v>
      </c>
      <c r="C431" s="633" t="s">
        <v>13</v>
      </c>
      <c r="D431" s="736">
        <v>2500</v>
      </c>
      <c r="E431" s="649" t="s">
        <v>43</v>
      </c>
      <c r="F431" s="729">
        <v>42425</v>
      </c>
      <c r="G431" s="1410" t="s">
        <v>427</v>
      </c>
      <c r="H431" s="1423" t="s">
        <v>1186</v>
      </c>
      <c r="I431" s="1399">
        <f>+IF($C431="MACHO",1,0)</f>
        <v>0</v>
      </c>
      <c r="J431" s="649">
        <f>+IF($C431="HEMBRA",1,0)</f>
        <v>1</v>
      </c>
      <c r="K431" s="649">
        <f>+IF($C431="-",1,0)</f>
        <v>0</v>
      </c>
      <c r="L431" s="633"/>
      <c r="M431" s="1511"/>
      <c r="N431" s="1204" t="s">
        <v>1250</v>
      </c>
      <c r="O431" s="1457"/>
      <c r="P431" s="1101"/>
      <c r="Q431" s="484"/>
      <c r="R431" s="490"/>
      <c r="S431" s="442"/>
      <c r="T431" s="527"/>
      <c r="U431" s="3"/>
      <c r="V431" s="6"/>
      <c r="W431" s="868"/>
      <c r="X431" s="3">
        <v>37</v>
      </c>
      <c r="Y431" s="869"/>
      <c r="Z431" s="6"/>
      <c r="AA431" s="6"/>
      <c r="AB431" s="6"/>
      <c r="AC431" s="6"/>
      <c r="AD431" s="6"/>
      <c r="AE431" s="6"/>
      <c r="AF431" s="6"/>
      <c r="AG431" s="6"/>
      <c r="AH431" s="6">
        <f>+D431*1.1</f>
        <v>2750</v>
      </c>
      <c r="AI431" s="6">
        <v>3300.0000000000005</v>
      </c>
      <c r="AJ431" s="6">
        <f>+AI431*0.7</f>
        <v>2310</v>
      </c>
      <c r="AK431" s="6"/>
      <c r="AL431" s="6"/>
    </row>
    <row r="432" spans="1:54" ht="13.5" thickBot="1" x14ac:dyDescent="0.25"/>
    <row r="433" spans="1:37" ht="13.5" thickBot="1" x14ac:dyDescent="0.25">
      <c r="A433" s="633" t="s">
        <v>1054</v>
      </c>
      <c r="B433" s="1195" t="s">
        <v>1238</v>
      </c>
      <c r="C433" s="633" t="s">
        <v>9</v>
      </c>
      <c r="D433" s="698">
        <v>2400</v>
      </c>
      <c r="E433" s="706"/>
      <c r="F433" s="629">
        <v>43252</v>
      </c>
      <c r="G433" s="112" t="s">
        <v>1239</v>
      </c>
      <c r="H433" s="1417" t="s">
        <v>1058</v>
      </c>
      <c r="I433" s="785">
        <f>+IF($C433="MACHO",1,0)</f>
        <v>0</v>
      </c>
      <c r="J433" s="785">
        <f>+IF($C433="HEMBRA",1,0)</f>
        <v>0</v>
      </c>
      <c r="K433" s="785">
        <f>+IF($C433="-",1,0)</f>
        <v>1</v>
      </c>
      <c r="L433" s="900"/>
      <c r="M433" s="491" t="s">
        <v>1252</v>
      </c>
      <c r="N433" s="1509"/>
    </row>
    <row r="434" spans="1:37" ht="13.5" thickBot="1" x14ac:dyDescent="0.25"/>
    <row r="435" spans="1:37" ht="13.5" thickBot="1" x14ac:dyDescent="0.25">
      <c r="A435" s="633" t="s">
        <v>1234</v>
      </c>
      <c r="B435" s="1195" t="s">
        <v>1238</v>
      </c>
      <c r="C435" s="633" t="s">
        <v>9</v>
      </c>
      <c r="D435" s="698">
        <v>2400</v>
      </c>
      <c r="E435" s="706"/>
      <c r="F435" s="629">
        <v>43252</v>
      </c>
      <c r="G435" s="112" t="s">
        <v>1240</v>
      </c>
      <c r="H435" s="1417" t="s">
        <v>1060</v>
      </c>
      <c r="I435" s="785">
        <f>+IF($C435="MACHO",1,0)</f>
        <v>0</v>
      </c>
      <c r="J435" s="785">
        <f>+IF($C435="HEMBRA",1,0)</f>
        <v>0</v>
      </c>
      <c r="K435" s="900">
        <f>+IF($C435="-",1,0)</f>
        <v>1</v>
      </c>
      <c r="L435" s="1114" t="s">
        <v>1253</v>
      </c>
      <c r="M435" s="458"/>
    </row>
    <row r="436" spans="1:37" ht="13.5" thickBot="1" x14ac:dyDescent="0.25">
      <c r="A436" s="633" t="s">
        <v>1235</v>
      </c>
      <c r="B436" s="1195" t="s">
        <v>1238</v>
      </c>
      <c r="C436" s="633" t="s">
        <v>9</v>
      </c>
      <c r="D436" s="698">
        <v>2400</v>
      </c>
      <c r="E436" s="706"/>
      <c r="F436" s="629">
        <v>43252</v>
      </c>
      <c r="G436" s="112" t="s">
        <v>1241</v>
      </c>
      <c r="H436" s="1417" t="s">
        <v>1061</v>
      </c>
      <c r="I436" s="785">
        <f>+IF($C436="MACHO",1,0)</f>
        <v>0</v>
      </c>
      <c r="J436" s="785">
        <f>+IF($C436="HEMBRA",1,0)</f>
        <v>0</v>
      </c>
      <c r="K436" s="900">
        <f>+IF($C436="-",1,0)</f>
        <v>1</v>
      </c>
      <c r="L436" s="1114" t="s">
        <v>1253</v>
      </c>
      <c r="M436" s="458"/>
    </row>
    <row r="437" spans="1:37" ht="13.5" thickBot="1" x14ac:dyDescent="0.25">
      <c r="G437" s="1325"/>
      <c r="H437" s="1432"/>
    </row>
    <row r="438" spans="1:37" ht="13.5" thickBot="1" x14ac:dyDescent="0.25">
      <c r="A438" s="633" t="s">
        <v>1237</v>
      </c>
      <c r="B438" s="1195" t="s">
        <v>1238</v>
      </c>
      <c r="C438" s="633" t="s">
        <v>9</v>
      </c>
      <c r="D438" s="698">
        <v>2400</v>
      </c>
      <c r="E438" s="706"/>
      <c r="F438" s="629">
        <v>43252</v>
      </c>
      <c r="G438" s="112" t="s">
        <v>1243</v>
      </c>
      <c r="H438" s="1417" t="s">
        <v>1063</v>
      </c>
      <c r="I438" s="785">
        <f>+IF($C438="MACHO",1,0)</f>
        <v>0</v>
      </c>
      <c r="J438" s="785">
        <f>+IF($C438="HEMBRA",1,0)</f>
        <v>0</v>
      </c>
      <c r="K438" s="900">
        <f>+IF($C438="-",1,0)</f>
        <v>1</v>
      </c>
      <c r="L438" s="458" t="s">
        <v>1253</v>
      </c>
      <c r="M438" s="458"/>
    </row>
    <row r="439" spans="1:37" ht="13.5" thickBot="1" x14ac:dyDescent="0.25"/>
    <row r="440" spans="1:37" ht="13.5" thickBot="1" x14ac:dyDescent="0.25">
      <c r="A440" s="1141">
        <v>1252</v>
      </c>
      <c r="B440" s="1167" t="s">
        <v>552</v>
      </c>
      <c r="C440" s="633" t="s">
        <v>13</v>
      </c>
      <c r="D440" s="1586">
        <v>2500</v>
      </c>
      <c r="E440" s="633" t="s">
        <v>553</v>
      </c>
      <c r="F440" s="732">
        <v>42401</v>
      </c>
      <c r="G440" s="1587" t="s">
        <v>1077</v>
      </c>
      <c r="H440" s="1422" t="s">
        <v>1194</v>
      </c>
      <c r="I440" s="632">
        <f>+IF($C440="MACHO",1,0)</f>
        <v>0</v>
      </c>
      <c r="J440" s="633">
        <f>+IF($C440="HEMBRA",1,0)</f>
        <v>1</v>
      </c>
      <c r="K440" s="633">
        <f>+IF($C440="-",1,0)</f>
        <v>0</v>
      </c>
      <c r="L440" s="1584"/>
      <c r="M440" s="491"/>
      <c r="N440" s="1585"/>
      <c r="O440" s="1456"/>
      <c r="P440" s="483"/>
      <c r="Q440" s="491"/>
      <c r="R440" s="489"/>
      <c r="S440" s="341"/>
      <c r="T440" s="527"/>
      <c r="U440" s="3" t="s">
        <v>1266</v>
      </c>
      <c r="V440" s="6"/>
      <c r="W440" s="868"/>
      <c r="X440" s="3"/>
      <c r="Y440" s="869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3.5" thickBot="1" x14ac:dyDescent="0.25"/>
    <row r="442" spans="1:37" x14ac:dyDescent="0.2">
      <c r="A442" s="1732" t="s">
        <v>1267</v>
      </c>
      <c r="B442" s="1783" t="s">
        <v>1277</v>
      </c>
      <c r="C442" s="1784" t="s">
        <v>9</v>
      </c>
      <c r="D442" s="1109">
        <v>2400</v>
      </c>
      <c r="E442" s="793" t="s">
        <v>32</v>
      </c>
      <c r="F442" s="1110">
        <v>43372</v>
      </c>
      <c r="G442" s="1780" t="s">
        <v>1278</v>
      </c>
    </row>
    <row r="443" spans="1:37" x14ac:dyDescent="0.2">
      <c r="A443" s="806" t="s">
        <v>1268</v>
      </c>
      <c r="B443" s="1783" t="s">
        <v>1277</v>
      </c>
      <c r="C443" s="1784" t="s">
        <v>9</v>
      </c>
      <c r="D443" s="1109">
        <v>2400</v>
      </c>
      <c r="E443" s="793" t="s">
        <v>32</v>
      </c>
      <c r="F443" s="1110">
        <v>43372</v>
      </c>
      <c r="G443" s="1780" t="s">
        <v>1279</v>
      </c>
    </row>
    <row r="444" spans="1:37" x14ac:dyDescent="0.2">
      <c r="A444" s="806" t="s">
        <v>1269</v>
      </c>
      <c r="B444" s="1783" t="s">
        <v>1277</v>
      </c>
      <c r="C444" s="1784" t="s">
        <v>9</v>
      </c>
      <c r="D444" s="1109">
        <v>2400</v>
      </c>
      <c r="E444" s="793" t="s">
        <v>32</v>
      </c>
      <c r="F444" s="1110">
        <v>43372</v>
      </c>
      <c r="G444" s="1780" t="s">
        <v>1280</v>
      </c>
    </row>
    <row r="445" spans="1:37" x14ac:dyDescent="0.2">
      <c r="A445" s="806" t="s">
        <v>1270</v>
      </c>
      <c r="B445" s="1783" t="s">
        <v>1277</v>
      </c>
      <c r="C445" s="1784" t="s">
        <v>9</v>
      </c>
      <c r="D445" s="1109">
        <v>2400</v>
      </c>
      <c r="E445" s="793" t="s">
        <v>32</v>
      </c>
      <c r="F445" s="1110">
        <v>43372</v>
      </c>
      <c r="G445" s="1780" t="s">
        <v>1281</v>
      </c>
    </row>
    <row r="446" spans="1:37" x14ac:dyDescent="0.2">
      <c r="A446" s="806" t="s">
        <v>1271</v>
      </c>
      <c r="B446" s="1783" t="s">
        <v>1277</v>
      </c>
      <c r="C446" s="1784" t="s">
        <v>9</v>
      </c>
      <c r="D446" s="1109">
        <v>2400</v>
      </c>
      <c r="E446" s="793" t="s">
        <v>32</v>
      </c>
      <c r="F446" s="1110">
        <v>43372</v>
      </c>
      <c r="G446" s="1780" t="s">
        <v>1282</v>
      </c>
    </row>
    <row r="447" spans="1:37" x14ac:dyDescent="0.2">
      <c r="A447" s="806" t="s">
        <v>1272</v>
      </c>
      <c r="B447" s="1783" t="s">
        <v>1277</v>
      </c>
      <c r="C447" s="1784" t="s">
        <v>9</v>
      </c>
      <c r="D447" s="1109">
        <v>2400</v>
      </c>
      <c r="E447" s="793" t="s">
        <v>32</v>
      </c>
      <c r="F447" s="1110">
        <v>43372</v>
      </c>
      <c r="G447" s="1780" t="s">
        <v>1283</v>
      </c>
    </row>
    <row r="448" spans="1:37" x14ac:dyDescent="0.2">
      <c r="A448" s="806" t="s">
        <v>1273</v>
      </c>
      <c r="B448" s="1783" t="s">
        <v>1277</v>
      </c>
      <c r="C448" s="1784" t="s">
        <v>9</v>
      </c>
      <c r="D448" s="1109">
        <v>2400</v>
      </c>
      <c r="E448" s="793" t="s">
        <v>32</v>
      </c>
      <c r="F448" s="1110">
        <v>43372</v>
      </c>
      <c r="G448" s="1780" t="s">
        <v>1284</v>
      </c>
    </row>
    <row r="449" spans="1:15" x14ac:dyDescent="0.2">
      <c r="A449" s="806" t="s">
        <v>1274</v>
      </c>
      <c r="B449" s="1783" t="s">
        <v>1277</v>
      </c>
      <c r="C449" s="1784" t="s">
        <v>9</v>
      </c>
      <c r="D449" s="1109">
        <v>2400</v>
      </c>
      <c r="E449" s="793" t="s">
        <v>32</v>
      </c>
      <c r="F449" s="1110">
        <v>43372</v>
      </c>
      <c r="G449" s="1780" t="s">
        <v>1285</v>
      </c>
    </row>
    <row r="450" spans="1:15" x14ac:dyDescent="0.2">
      <c r="A450" s="806" t="s">
        <v>1275</v>
      </c>
      <c r="B450" s="1783" t="s">
        <v>1277</v>
      </c>
      <c r="C450" s="1784" t="s">
        <v>9</v>
      </c>
      <c r="D450" s="1109">
        <v>2400</v>
      </c>
      <c r="E450" s="793" t="s">
        <v>32</v>
      </c>
      <c r="F450" s="1110">
        <v>43372</v>
      </c>
      <c r="G450" s="1780" t="s">
        <v>1286</v>
      </c>
    </row>
    <row r="451" spans="1:15" ht="13.5" thickBot="1" x14ac:dyDescent="0.25">
      <c r="A451" s="1733" t="s">
        <v>1276</v>
      </c>
      <c r="B451" s="1783" t="s">
        <v>1277</v>
      </c>
      <c r="C451" s="1784" t="s">
        <v>9</v>
      </c>
      <c r="D451" s="1109">
        <v>2400</v>
      </c>
      <c r="E451" s="793" t="s">
        <v>32</v>
      </c>
      <c r="F451" s="1782">
        <v>43372</v>
      </c>
      <c r="G451" s="1780" t="s">
        <v>1287</v>
      </c>
    </row>
    <row r="452" spans="1:15" ht="13.5" thickBot="1" x14ac:dyDescent="0.25">
      <c r="F452" s="46"/>
    </row>
    <row r="453" spans="1:15" ht="13.5" thickBot="1" x14ac:dyDescent="0.25">
      <c r="A453" s="1115" t="s">
        <v>1288</v>
      </c>
      <c r="B453" s="827" t="s">
        <v>1298</v>
      </c>
      <c r="C453" s="1772" t="s">
        <v>9</v>
      </c>
      <c r="D453" s="1773">
        <v>5000</v>
      </c>
      <c r="E453" s="1117" t="s">
        <v>43</v>
      </c>
      <c r="F453" s="1778">
        <v>43472</v>
      </c>
      <c r="G453" s="119"/>
      <c r="H453" s="1547" t="s">
        <v>1330</v>
      </c>
      <c r="I453" s="107"/>
    </row>
    <row r="454" spans="1:15" ht="13.5" thickBot="1" x14ac:dyDescent="0.25">
      <c r="B454" s="1375"/>
    </row>
    <row r="455" spans="1:15" ht="13.5" thickBot="1" x14ac:dyDescent="0.25">
      <c r="A455" s="1115" t="s">
        <v>1296</v>
      </c>
      <c r="B455" s="1779" t="s">
        <v>1303</v>
      </c>
      <c r="C455" s="1772" t="s">
        <v>9</v>
      </c>
      <c r="D455" s="1773">
        <v>2400</v>
      </c>
      <c r="E455" s="1117" t="s">
        <v>43</v>
      </c>
      <c r="F455" s="1778">
        <v>43486</v>
      </c>
      <c r="G455" s="1785" t="s">
        <v>1313</v>
      </c>
      <c r="H455" s="1777"/>
      <c r="I455" s="787">
        <f>+IF(vendidos!$C450="MACHO",1,0)</f>
        <v>0</v>
      </c>
      <c r="J455" s="785">
        <f>+IF(vendidos!$C450="HEMBRA",1,0)</f>
        <v>0</v>
      </c>
      <c r="K455" s="900">
        <f>+IF(vendidos!$C450="-",1,0)</f>
        <v>1</v>
      </c>
      <c r="L455" s="785"/>
      <c r="M455" s="113" t="s">
        <v>1395</v>
      </c>
      <c r="N455" s="119"/>
      <c r="O455" s="107"/>
    </row>
    <row r="456" spans="1:15" ht="13.5" thickBot="1" x14ac:dyDescent="0.25">
      <c r="B456" s="1781"/>
      <c r="L456" s="48"/>
    </row>
    <row r="457" spans="1:15" ht="15.75" thickBot="1" x14ac:dyDescent="0.3">
      <c r="A457" s="1115" t="s">
        <v>1293</v>
      </c>
      <c r="B457" s="1779" t="s">
        <v>1303</v>
      </c>
      <c r="C457" s="1772" t="s">
        <v>9</v>
      </c>
      <c r="D457" s="1773">
        <v>2400</v>
      </c>
      <c r="E457" s="1774" t="s">
        <v>43</v>
      </c>
      <c r="F457" s="1775">
        <v>43486</v>
      </c>
      <c r="G457" s="1776" t="s">
        <v>1301</v>
      </c>
      <c r="H457" s="1777"/>
      <c r="I457" s="785">
        <f>+IF(vendidos!$C447="MACHO",1,0)</f>
        <v>0</v>
      </c>
      <c r="J457" s="785">
        <f>+IF(vendidos!$C447="HEMBRA",1,0)</f>
        <v>0</v>
      </c>
      <c r="K457" s="900">
        <f>+IF(vendidos!$C447="-",1,0)</f>
        <v>1</v>
      </c>
      <c r="L457" s="785"/>
      <c r="M457" s="1767" t="s">
        <v>1396</v>
      </c>
    </row>
    <row r="458" spans="1:15" ht="13.5" thickBot="1" x14ac:dyDescent="0.25">
      <c r="B458" s="1375"/>
      <c r="L458" s="48"/>
    </row>
    <row r="459" spans="1:15" ht="18.75" thickBot="1" x14ac:dyDescent="0.45">
      <c r="A459" s="1679" t="s">
        <v>594</v>
      </c>
      <c r="B459" s="1139" t="s">
        <v>726</v>
      </c>
      <c r="C459" s="628" t="s">
        <v>13</v>
      </c>
      <c r="D459" s="790">
        <v>7000</v>
      </c>
      <c r="E459" s="1771" t="s">
        <v>115</v>
      </c>
      <c r="F459" s="658">
        <v>42470</v>
      </c>
      <c r="G459" s="1540" t="s">
        <v>732</v>
      </c>
      <c r="H459" s="1697" t="s">
        <v>1380</v>
      </c>
      <c r="I459" s="1768">
        <f>+IF($C459="MACHO",1,0)</f>
        <v>0</v>
      </c>
      <c r="J459" s="1768">
        <f>+IF($C459="HEMBRA",1,0)</f>
        <v>1</v>
      </c>
      <c r="K459" s="1768">
        <f>+IF($C459="-",1,0)</f>
        <v>0</v>
      </c>
      <c r="L459" s="785"/>
      <c r="M459" s="1769" t="s">
        <v>1397</v>
      </c>
      <c r="N459" s="107"/>
    </row>
    <row r="460" spans="1:15" ht="13.5" thickBot="1" x14ac:dyDescent="0.25">
      <c r="L460" s="48"/>
    </row>
    <row r="461" spans="1:15" ht="13.5" thickBot="1" x14ac:dyDescent="0.25">
      <c r="A461" s="1768" t="s">
        <v>1304</v>
      </c>
      <c r="B461" s="2" t="s">
        <v>1307</v>
      </c>
      <c r="C461" s="633" t="s">
        <v>9</v>
      </c>
      <c r="D461" s="1786">
        <v>3000</v>
      </c>
      <c r="E461" s="827" t="s">
        <v>457</v>
      </c>
      <c r="F461" s="1787">
        <v>43486</v>
      </c>
      <c r="G461" s="112" t="s">
        <v>1308</v>
      </c>
      <c r="H461" s="1420"/>
      <c r="I461" s="787">
        <f>+IF(vendidos!$C452="MACHO",1,0)</f>
        <v>0</v>
      </c>
      <c r="J461" s="785">
        <f>+IF(vendidos!$C452="HEMBRA",1,0)</f>
        <v>0</v>
      </c>
      <c r="K461" s="900">
        <v>1</v>
      </c>
      <c r="L461" s="256"/>
    </row>
  </sheetData>
  <mergeCells count="5">
    <mergeCell ref="M232:O232"/>
    <mergeCell ref="AO378:AS378"/>
    <mergeCell ref="L382:M382"/>
    <mergeCell ref="L383:M383"/>
    <mergeCell ref="L404:M404"/>
  </mergeCells>
  <hyperlinks>
    <hyperlink ref="G4" r:id="rId1" tooltip="Pidgey" display="http://es.pokemon.wikia.com/wiki/Pidgey"/>
    <hyperlink ref="G9" r:id="rId2" tooltip="Staryu" display="http://es.pokemon.wikia.com/wiki/Staryu"/>
    <hyperlink ref="G10" r:id="rId3" tooltip="Seaking" display="http://es.pokemon.wikia.com/wiki/Seaking"/>
    <hyperlink ref="G16" r:id="rId4" tooltip="Beedrill" display="http://es.pokemon.wikia.com/wiki/Beedrill"/>
    <hyperlink ref="B19" r:id="rId5"/>
    <hyperlink ref="B22" r:id="rId6" display="bebe sunfire- capitan morgan"/>
    <hyperlink ref="B24" r:id="rId7"/>
    <hyperlink ref="B26" r:id="rId8"/>
    <hyperlink ref="B28" r:id="rId9"/>
    <hyperlink ref="B37" r:id="rId10"/>
    <hyperlink ref="B42" r:id="rId11"/>
    <hyperlink ref="G48" r:id="rId12" tooltip="Squirtle" display="http://es.pokemon.wikia.com/wiki/Squirtle"/>
    <hyperlink ref="B48" r:id="rId13"/>
    <hyperlink ref="G50" r:id="rId14" tooltip="Charizard" display="http://es.pokemon.wikia.com/wiki/Charizard"/>
    <hyperlink ref="G55" r:id="rId15" tooltip="Charmeleon" display="http://es.pokemon.wikia.com/wiki/Charmeleon"/>
    <hyperlink ref="B55" r:id="rId16"/>
    <hyperlink ref="B56:B57" r:id="rId17" display="bebe sunfire"/>
    <hyperlink ref="B58" r:id="rId18"/>
    <hyperlink ref="G131" r:id="rId19" tooltip="Metapod" display="http://es.pokemon.wikia.com/wiki/Metapod"/>
    <hyperlink ref="B131" r:id="rId20"/>
    <hyperlink ref="B64" r:id="rId21"/>
    <hyperlink ref="G64" r:id="rId22" tooltip="Kakuna" display="http://es.pokemon.wikia.com/wiki/Kakuna"/>
    <hyperlink ref="G76" r:id="rId23" tooltip="Blastoise" display="http://es.pokemon.wikia.com/wiki/Blastoise"/>
    <hyperlink ref="B76" r:id="rId24"/>
    <hyperlink ref="G78" r:id="rId25" tooltip="Pidgeotto" display="http://es.pokemon.wikia.com/wiki/Pidgeotto"/>
    <hyperlink ref="B78" r:id="rId26"/>
    <hyperlink ref="B84" r:id="rId27"/>
    <hyperlink ref="B88" r:id="rId28"/>
    <hyperlink ref="B89" r:id="rId29"/>
    <hyperlink ref="B91" r:id="rId30"/>
    <hyperlink ref="G93" r:id="rId31" tooltip="Bulbasaur" display="http://es.pokemon.wikia.com/wiki/Bulbasaur"/>
    <hyperlink ref="B93" r:id="rId32"/>
    <hyperlink ref="B99" r:id="rId33"/>
    <hyperlink ref="B101" r:id="rId34"/>
    <hyperlink ref="B103" r:id="rId35"/>
    <hyperlink ref="G104" r:id="rId36" tooltip="Ivysaur" display="http://es.pokemon.wikia.com/wiki/Ivysaur"/>
    <hyperlink ref="B104" r:id="rId37"/>
    <hyperlink ref="B106" r:id="rId38"/>
    <hyperlink ref="G108" r:id="rId39" tooltip="Wartortle" display="http://es.pokemon.wikia.com/wiki/Wartortle"/>
    <hyperlink ref="B108" r:id="rId40"/>
    <hyperlink ref="B133" r:id="rId41"/>
    <hyperlink ref="B123" r:id="rId42"/>
    <hyperlink ref="B125" r:id="rId43"/>
    <hyperlink ref="B127" r:id="rId44"/>
    <hyperlink ref="G138" r:id="rId45" tooltip="Venusaur" display="http://es.pokemon.wikia.com/wiki/Venusaur"/>
    <hyperlink ref="B138" r:id="rId46"/>
    <hyperlink ref="B146" r:id="rId47"/>
    <hyperlink ref="B150" r:id="rId48"/>
    <hyperlink ref="B151" r:id="rId49"/>
    <hyperlink ref="B152" r:id="rId50"/>
    <hyperlink ref="B154" r:id="rId51"/>
    <hyperlink ref="B155" r:id="rId52"/>
    <hyperlink ref="G160" r:id="rId53" display="http://en.wikipedia.org/wiki/Dale_Robertson"/>
    <hyperlink ref="G161" r:id="rId54" display="http://en.wikipedia.org/wiki/Allan_Lane"/>
    <hyperlink ref="G162" r:id="rId55" display="http://en.wikipedia.org/wiki/Rex_Reason"/>
    <hyperlink ref="G163" r:id="rId56" display="http://en.wikipedia.org/wiki/Jack_Kelly_(actor)"/>
    <hyperlink ref="K167" r:id="rId57" display="http://en.wikipedia.org/wiki/Gail_Davis"/>
    <hyperlink ref="G170" r:id="rId58" tooltip="Caterpie" display="http://es.pokemon.wikia.com/wiki/Caterpie"/>
    <hyperlink ref="G178" r:id="rId59" display="http://en.wikipedia.org/wiki/Dick_Jones_(actor)"/>
    <hyperlink ref="G185" r:id="rId60" display="http://en.wikipedia.org/wiki/Pernell_Roberts"/>
    <hyperlink ref="G197" r:id="rId61" display="http://en.wikipedia.org/wiki/Lorne_Greene"/>
    <hyperlink ref="G209" r:id="rId62" display="http://en.wikipedia.org/wiki/Gene_Barry"/>
    <hyperlink ref="G291" r:id="rId63" tooltip="Maki" display="https://www.todopapas.com/nombres/nombres-de-nino/maki"/>
    <hyperlink ref="G293" r:id="rId64" tooltip="Neida" display="https://www.todopapas.com/nombres/nombres-de-nina/neida"/>
    <hyperlink ref="G298" r:id="rId65" tooltip="Lumi" display="https://www.todopapas.com/nombres/nombres-de-nina/lumi"/>
    <hyperlink ref="G297" r:id="rId66" tooltip="Taimi" display="https://www.todopapas.com/nombres/nombres-de-nina/taimi"/>
    <hyperlink ref="G309" r:id="rId67" tooltip="Anneli" display="https://www.todopapas.com/nombres/nombres-de-nina/anneli"/>
    <hyperlink ref="B311" r:id="rId68"/>
    <hyperlink ref="B313" r:id="rId69"/>
    <hyperlink ref="B315" r:id="rId70"/>
    <hyperlink ref="B317" r:id="rId71"/>
    <hyperlink ref="B319" r:id="rId72"/>
    <hyperlink ref="G319" r:id="rId73" tooltip="Risto" display="https://www.todopapas.com/nombres/nombres-de-nino/risto"/>
    <hyperlink ref="B321" r:id="rId74"/>
    <hyperlink ref="B322" r:id="rId75"/>
    <hyperlink ref="B324" r:id="rId76"/>
    <hyperlink ref="B326" r:id="rId77" display="pogonita bb"/>
    <hyperlink ref="B328" r:id="rId78"/>
    <hyperlink ref="B330" r:id="rId79"/>
    <hyperlink ref="G330" r:id="rId80" tooltip="Heikki" display="https://www.todopapas.com/nombres/nombres-de-nino/heikki"/>
    <hyperlink ref="B339" r:id="rId81"/>
    <hyperlink ref="B343" r:id="rId82"/>
    <hyperlink ref="G353" r:id="rId83" tooltip="Annelise" display="https://www.todopapas.com/nombres/nombres-de-nina/annelise"/>
    <hyperlink ref="B353" r:id="rId84"/>
    <hyperlink ref="B355" r:id="rId85"/>
    <hyperlink ref="B357" r:id="rId86"/>
    <hyperlink ref="B359" r:id="rId87"/>
    <hyperlink ref="B360" r:id="rId88"/>
    <hyperlink ref="B362" r:id="rId89"/>
    <hyperlink ref="B363" r:id="rId90"/>
    <hyperlink ref="B370" r:id="rId91"/>
    <hyperlink ref="B372" r:id="rId92"/>
    <hyperlink ref="B374" r:id="rId93"/>
    <hyperlink ref="B378" r:id="rId94"/>
    <hyperlink ref="B380" r:id="rId95"/>
    <hyperlink ref="B381" r:id="rId96"/>
    <hyperlink ref="B392" r:id="rId97"/>
    <hyperlink ref="B399" r:id="rId98"/>
    <hyperlink ref="B401" r:id="rId99"/>
    <hyperlink ref="B404" r:id="rId100"/>
    <hyperlink ref="G404" r:id="rId101" tooltip="Ulrik" display="https://www.todopapas.com/nombres/nombres-de-nino/ulrik"/>
    <hyperlink ref="B406" r:id="rId102"/>
    <hyperlink ref="B407" r:id="rId103"/>
    <hyperlink ref="B409" r:id="rId104"/>
    <hyperlink ref="B411" r:id="rId105"/>
    <hyperlink ref="B413" r:id="rId106"/>
    <hyperlink ref="G413" r:id="rId107" display="http://en.wikipedia.org/wiki/Charles_Bateman_(actor)"/>
    <hyperlink ref="B415" r:id="rId108"/>
    <hyperlink ref="B417" r:id="rId109"/>
    <hyperlink ref="B421" r:id="rId110"/>
    <hyperlink ref="B423" r:id="rId111"/>
    <hyperlink ref="B425" r:id="rId112"/>
    <hyperlink ref="B431" r:id="rId113"/>
    <hyperlink ref="B440" r:id="rId114"/>
  </hyperlinks>
  <pageMargins left="0" right="0" top="0" bottom="0" header="0" footer="0"/>
  <pageSetup paperSize="9" scale="16" fitToHeight="0" orientation="portrait" r:id="rId11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Q65"/>
  <sheetViews>
    <sheetView topLeftCell="A53" workbookViewId="0">
      <selection activeCell="F70" sqref="F70"/>
    </sheetView>
  </sheetViews>
  <sheetFormatPr defaultRowHeight="12.75" x14ac:dyDescent="0.2"/>
  <cols>
    <col min="2" max="2" width="50.5703125" customWidth="1"/>
    <col min="6" max="6" width="12.7109375" customWidth="1"/>
  </cols>
  <sheetData>
    <row r="17" spans="1:11" ht="15" x14ac:dyDescent="0.2">
      <c r="A17" s="31" t="s">
        <v>614</v>
      </c>
      <c r="B17" s="31" t="s">
        <v>40</v>
      </c>
      <c r="C17" s="31" t="s">
        <v>441</v>
      </c>
      <c r="D17" s="31"/>
      <c r="E17" s="31"/>
      <c r="F17" s="31">
        <v>43365.586500231482</v>
      </c>
      <c r="G17" s="31"/>
      <c r="H17" s="31"/>
      <c r="I17" s="31"/>
      <c r="J17" s="31"/>
      <c r="K17" s="31"/>
    </row>
    <row r="18" spans="1:11" ht="15" x14ac:dyDescent="0.2">
      <c r="A18" s="31" t="s">
        <v>0</v>
      </c>
      <c r="B18" s="31" t="s">
        <v>1</v>
      </c>
      <c r="C18" s="31" t="s">
        <v>2</v>
      </c>
      <c r="D18" s="31" t="s">
        <v>3</v>
      </c>
      <c r="E18" s="31" t="s">
        <v>4</v>
      </c>
      <c r="F18" s="31" t="s">
        <v>5</v>
      </c>
      <c r="G18" s="31" t="s">
        <v>10</v>
      </c>
      <c r="H18" s="31" t="s">
        <v>1103</v>
      </c>
      <c r="I18" s="31"/>
      <c r="J18" s="31" t="s">
        <v>1254</v>
      </c>
      <c r="K18" s="31"/>
    </row>
    <row r="19" spans="1:11" ht="15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5" x14ac:dyDescent="0.2">
      <c r="A20" s="1513">
        <v>1113</v>
      </c>
      <c r="B20" s="31" t="s">
        <v>333</v>
      </c>
      <c r="C20" s="31" t="s">
        <v>13</v>
      </c>
      <c r="D20" s="31">
        <v>3000</v>
      </c>
      <c r="E20" s="31" t="s">
        <v>44</v>
      </c>
      <c r="F20" s="1543">
        <v>41651</v>
      </c>
      <c r="G20" s="31" t="s">
        <v>60</v>
      </c>
      <c r="H20" s="1513" t="s">
        <v>1196</v>
      </c>
      <c r="I20" s="31"/>
      <c r="J20" s="31"/>
      <c r="K20" s="31"/>
    </row>
    <row r="21" spans="1:11" ht="15" x14ac:dyDescent="0.2">
      <c r="A21" s="1513">
        <v>1220</v>
      </c>
      <c r="B21" s="31" t="s">
        <v>510</v>
      </c>
      <c r="C21" s="31" t="s">
        <v>6</v>
      </c>
      <c r="D21" s="31">
        <v>2400</v>
      </c>
      <c r="E21" s="31" t="s">
        <v>189</v>
      </c>
      <c r="F21" s="1543" t="s">
        <v>614</v>
      </c>
      <c r="G21" s="31" t="s">
        <v>957</v>
      </c>
      <c r="H21" s="1513" t="s">
        <v>1195</v>
      </c>
      <c r="I21" s="31"/>
      <c r="J21" s="31"/>
      <c r="K21" s="31"/>
    </row>
    <row r="22" spans="1:11" ht="15.75" thickBot="1" x14ac:dyDescent="0.25">
      <c r="A22" s="31"/>
      <c r="B22" s="31"/>
      <c r="C22" s="31"/>
      <c r="D22" s="31"/>
      <c r="E22" s="31"/>
      <c r="F22" s="1543"/>
      <c r="G22" s="31"/>
      <c r="H22" s="31"/>
      <c r="I22" s="31"/>
      <c r="J22" s="31"/>
      <c r="K22" s="31"/>
    </row>
    <row r="23" spans="1:11" ht="15" x14ac:dyDescent="0.2">
      <c r="A23" s="1514">
        <v>1101</v>
      </c>
      <c r="B23" s="1515" t="s">
        <v>36</v>
      </c>
      <c r="C23" s="1515" t="s">
        <v>13</v>
      </c>
      <c r="D23" s="1515">
        <v>4000</v>
      </c>
      <c r="E23" s="1515" t="s">
        <v>20</v>
      </c>
      <c r="F23" s="1544">
        <v>41540</v>
      </c>
      <c r="G23" s="1515" t="s">
        <v>56</v>
      </c>
      <c r="H23" s="1516" t="s">
        <v>1183</v>
      </c>
      <c r="I23" s="31"/>
      <c r="J23" s="31"/>
      <c r="K23" s="31"/>
    </row>
    <row r="24" spans="1:11" ht="15.75" thickBot="1" x14ac:dyDescent="0.25">
      <c r="A24" s="1517">
        <v>1224</v>
      </c>
      <c r="B24" s="1518" t="s">
        <v>1035</v>
      </c>
      <c r="C24" s="1518" t="s">
        <v>6</v>
      </c>
      <c r="D24" s="1518">
        <v>5000</v>
      </c>
      <c r="E24" s="1518" t="s">
        <v>354</v>
      </c>
      <c r="F24" s="1545">
        <v>42056</v>
      </c>
      <c r="G24" s="1518" t="s">
        <v>424</v>
      </c>
      <c r="H24" s="1519" t="s">
        <v>1184</v>
      </c>
      <c r="I24" s="31"/>
      <c r="J24" s="31"/>
      <c r="K24" s="31"/>
    </row>
    <row r="25" spans="1:11" ht="15" x14ac:dyDescent="0.2">
      <c r="A25" s="31"/>
      <c r="B25" s="31"/>
      <c r="C25" s="31"/>
      <c r="D25" s="31"/>
      <c r="E25" s="31"/>
      <c r="F25" s="1543"/>
      <c r="G25" s="31"/>
      <c r="H25" s="31"/>
      <c r="I25" s="31"/>
      <c r="J25" s="31"/>
      <c r="K25" s="31"/>
    </row>
    <row r="26" spans="1:11" ht="15" x14ac:dyDescent="0.2">
      <c r="A26" s="1520">
        <v>1122</v>
      </c>
      <c r="B26" s="31" t="s">
        <v>1093</v>
      </c>
      <c r="C26" s="31" t="s">
        <v>13</v>
      </c>
      <c r="D26" s="31">
        <v>5000</v>
      </c>
      <c r="E26" s="31" t="s">
        <v>26</v>
      </c>
      <c r="F26" s="1543">
        <v>41682</v>
      </c>
      <c r="G26" s="31" t="s">
        <v>68</v>
      </c>
      <c r="H26" s="1520" t="s">
        <v>1110</v>
      </c>
      <c r="I26" s="31"/>
      <c r="J26" s="31"/>
      <c r="K26" s="31"/>
    </row>
    <row r="27" spans="1:11" ht="15" x14ac:dyDescent="0.2">
      <c r="A27" s="1520">
        <v>1188</v>
      </c>
      <c r="B27" s="31" t="s">
        <v>1036</v>
      </c>
      <c r="C27" s="31" t="s">
        <v>6</v>
      </c>
      <c r="D27" s="31">
        <v>5500</v>
      </c>
      <c r="E27" s="31" t="s">
        <v>42</v>
      </c>
      <c r="F27" s="1543">
        <v>41709</v>
      </c>
      <c r="G27" s="31" t="s">
        <v>116</v>
      </c>
      <c r="H27" s="1520" t="s">
        <v>1201</v>
      </c>
      <c r="I27" s="31"/>
      <c r="J27" s="31" t="s">
        <v>1260</v>
      </c>
      <c r="K27" s="31"/>
    </row>
    <row r="28" spans="1:11" ht="15" x14ac:dyDescent="0.2">
      <c r="A28" s="31">
        <v>1150</v>
      </c>
      <c r="B28" s="31" t="s">
        <v>76</v>
      </c>
      <c r="C28" s="31" t="s">
        <v>13</v>
      </c>
      <c r="D28" s="31">
        <v>2500</v>
      </c>
      <c r="E28" s="31" t="s">
        <v>30</v>
      </c>
      <c r="F28" s="1543">
        <v>41461</v>
      </c>
      <c r="G28" s="31" t="s">
        <v>96</v>
      </c>
      <c r="H28" s="1521" t="s">
        <v>1190</v>
      </c>
      <c r="I28" s="31"/>
      <c r="J28" s="31" t="s">
        <v>1261</v>
      </c>
      <c r="K28" s="31"/>
    </row>
    <row r="29" spans="1:11" ht="15" x14ac:dyDescent="0.2">
      <c r="A29" s="31"/>
      <c r="B29" s="31"/>
      <c r="C29" s="31"/>
      <c r="D29" s="31"/>
      <c r="E29" s="31"/>
      <c r="F29" s="1543"/>
      <c r="G29" s="31"/>
      <c r="H29" s="31"/>
      <c r="I29" s="31"/>
      <c r="J29" s="31"/>
      <c r="K29" s="31"/>
    </row>
    <row r="30" spans="1:11" ht="15" x14ac:dyDescent="0.2">
      <c r="A30" s="1522">
        <v>1252</v>
      </c>
      <c r="B30" s="31" t="s">
        <v>552</v>
      </c>
      <c r="C30" s="31" t="s">
        <v>13</v>
      </c>
      <c r="D30" s="31">
        <v>2500</v>
      </c>
      <c r="E30" s="31" t="s">
        <v>553</v>
      </c>
      <c r="F30" s="1543">
        <v>42401</v>
      </c>
      <c r="G30" s="31" t="s">
        <v>1077</v>
      </c>
      <c r="H30" s="1522" t="s">
        <v>1194</v>
      </c>
      <c r="I30" s="31"/>
      <c r="J30" s="31"/>
      <c r="K30" s="31"/>
    </row>
    <row r="31" spans="1:11" ht="15" x14ac:dyDescent="0.2">
      <c r="A31" s="1522">
        <v>1173</v>
      </c>
      <c r="B31" s="31" t="s">
        <v>85</v>
      </c>
      <c r="C31" s="31" t="s">
        <v>6</v>
      </c>
      <c r="D31" s="31">
        <v>3000</v>
      </c>
      <c r="E31" s="31" t="s">
        <v>42</v>
      </c>
      <c r="F31" s="1543">
        <v>41627</v>
      </c>
      <c r="G31" s="31" t="s">
        <v>90</v>
      </c>
      <c r="H31" s="1522" t="s">
        <v>1193</v>
      </c>
      <c r="I31" s="31"/>
      <c r="J31" s="31"/>
      <c r="K31" s="31"/>
    </row>
    <row r="32" spans="1:11" ht="15" x14ac:dyDescent="0.2">
      <c r="A32" s="31"/>
      <c r="B32" s="31"/>
      <c r="C32" s="31"/>
      <c r="D32" s="31"/>
      <c r="E32" s="31"/>
      <c r="F32" s="1543"/>
      <c r="G32" s="31"/>
      <c r="H32" s="31"/>
      <c r="I32" s="31"/>
      <c r="J32" s="31"/>
      <c r="K32" s="31"/>
    </row>
    <row r="33" spans="1:11" ht="15" x14ac:dyDescent="0.2">
      <c r="A33" s="1523">
        <v>1227</v>
      </c>
      <c r="B33" s="31" t="s">
        <v>511</v>
      </c>
      <c r="C33" s="31" t="s">
        <v>6</v>
      </c>
      <c r="D33" s="31">
        <v>4500</v>
      </c>
      <c r="E33" s="31" t="s">
        <v>411</v>
      </c>
      <c r="F33" s="1543">
        <v>41661</v>
      </c>
      <c r="G33" s="31" t="s">
        <v>413</v>
      </c>
      <c r="H33" s="1523" t="s">
        <v>1115</v>
      </c>
      <c r="I33" s="31"/>
      <c r="J33" s="31"/>
      <c r="K33" s="31"/>
    </row>
    <row r="34" spans="1:11" ht="15" x14ac:dyDescent="0.2">
      <c r="A34" s="1523">
        <v>1178</v>
      </c>
      <c r="B34" s="31" t="s">
        <v>1092</v>
      </c>
      <c r="C34" s="31" t="s">
        <v>13</v>
      </c>
      <c r="D34" s="31">
        <v>4500</v>
      </c>
      <c r="E34" s="31" t="s">
        <v>42</v>
      </c>
      <c r="F34" s="1543">
        <v>41732</v>
      </c>
      <c r="G34" s="31" t="s">
        <v>102</v>
      </c>
      <c r="H34" s="1523" t="s">
        <v>1116</v>
      </c>
      <c r="I34" s="31"/>
      <c r="J34" s="31"/>
      <c r="K34" s="31"/>
    </row>
    <row r="35" spans="1:11" ht="15" x14ac:dyDescent="0.2">
      <c r="A35" s="31"/>
      <c r="B35" s="31"/>
      <c r="C35" s="31"/>
      <c r="D35" s="31"/>
      <c r="E35" s="31"/>
      <c r="F35" s="1543"/>
      <c r="G35" s="31"/>
      <c r="H35" s="31"/>
      <c r="I35" s="31"/>
      <c r="J35" s="31"/>
      <c r="K35" s="31"/>
    </row>
    <row r="36" spans="1:11" ht="15" x14ac:dyDescent="0.2">
      <c r="A36" s="1524">
        <v>1073</v>
      </c>
      <c r="B36" s="31" t="s">
        <v>27</v>
      </c>
      <c r="C36" s="31" t="s">
        <v>13</v>
      </c>
      <c r="D36" s="31">
        <v>3500</v>
      </c>
      <c r="E36" s="31" t="s">
        <v>26</v>
      </c>
      <c r="F36" s="1543">
        <v>41440</v>
      </c>
      <c r="G36" s="31" t="s">
        <v>62</v>
      </c>
      <c r="H36" s="1525" t="s">
        <v>1106</v>
      </c>
      <c r="I36" s="31"/>
      <c r="J36" s="1524" t="s">
        <v>1255</v>
      </c>
      <c r="K36" s="31"/>
    </row>
    <row r="37" spans="1:11" ht="15" x14ac:dyDescent="0.2">
      <c r="A37" s="1524">
        <v>1211</v>
      </c>
      <c r="B37" s="31" t="s">
        <v>509</v>
      </c>
      <c r="C37" s="31" t="s">
        <v>6</v>
      </c>
      <c r="D37" s="31">
        <v>1694</v>
      </c>
      <c r="E37" s="31" t="s">
        <v>193</v>
      </c>
      <c r="F37" s="1543">
        <v>42080</v>
      </c>
      <c r="G37" s="31" t="s">
        <v>421</v>
      </c>
      <c r="H37" s="1526"/>
      <c r="I37" s="31"/>
      <c r="J37" s="1524" t="s">
        <v>1256</v>
      </c>
      <c r="K37" s="31"/>
    </row>
    <row r="38" spans="1:11" ht="15" x14ac:dyDescent="0.2">
      <c r="A38" s="31"/>
      <c r="B38" s="31"/>
      <c r="C38" s="31"/>
      <c r="D38" s="31"/>
      <c r="E38" s="31"/>
      <c r="F38" s="1543"/>
      <c r="G38" s="31"/>
      <c r="H38" s="31"/>
      <c r="I38" s="31"/>
      <c r="J38" s="31"/>
      <c r="K38" s="31"/>
    </row>
    <row r="39" spans="1:11" ht="15" x14ac:dyDescent="0.2">
      <c r="A39" s="1527">
        <v>1229</v>
      </c>
      <c r="B39" s="31" t="s">
        <v>516</v>
      </c>
      <c r="C39" s="31" t="s">
        <v>13</v>
      </c>
      <c r="D39" s="31">
        <v>2500</v>
      </c>
      <c r="E39" s="31" t="s">
        <v>44</v>
      </c>
      <c r="F39" s="1543">
        <v>42009</v>
      </c>
      <c r="G39" s="31" t="s">
        <v>521</v>
      </c>
      <c r="H39" s="1521" t="s">
        <v>1111</v>
      </c>
      <c r="I39" s="31"/>
      <c r="J39" s="1527" t="s">
        <v>1192</v>
      </c>
      <c r="K39" s="31"/>
    </row>
    <row r="40" spans="1:11" ht="15.75" x14ac:dyDescent="0.25">
      <c r="A40" s="1527">
        <v>1187</v>
      </c>
      <c r="B40" s="31" t="s">
        <v>338</v>
      </c>
      <c r="C40" s="31" t="s">
        <v>6</v>
      </c>
      <c r="D40" s="31">
        <v>3500</v>
      </c>
      <c r="E40" s="31" t="s">
        <v>42</v>
      </c>
      <c r="F40" s="1543">
        <v>41723</v>
      </c>
      <c r="G40" s="31" t="s">
        <v>117</v>
      </c>
      <c r="H40" s="1528" t="s">
        <v>1191</v>
      </c>
      <c r="I40" s="31"/>
      <c r="J40" s="1527" t="s">
        <v>1257</v>
      </c>
      <c r="K40" s="31"/>
    </row>
    <row r="41" spans="1:11" ht="15" x14ac:dyDescent="0.2">
      <c r="A41" s="31"/>
      <c r="B41" s="31"/>
      <c r="C41" s="31"/>
      <c r="D41" s="31"/>
      <c r="E41" s="31"/>
      <c r="F41" s="1543"/>
      <c r="G41" s="31"/>
      <c r="H41" s="31"/>
      <c r="I41" s="31"/>
      <c r="J41" s="31"/>
      <c r="K41" s="31"/>
    </row>
    <row r="42" spans="1:11" ht="15" x14ac:dyDescent="0.2">
      <c r="A42" s="1529">
        <v>1041</v>
      </c>
      <c r="B42" s="31" t="s">
        <v>21</v>
      </c>
      <c r="C42" s="31" t="s">
        <v>18</v>
      </c>
      <c r="D42" s="31">
        <v>2500</v>
      </c>
      <c r="E42" s="31" t="s">
        <v>20</v>
      </c>
      <c r="F42" s="1543">
        <v>41302</v>
      </c>
      <c r="G42" s="31" t="s">
        <v>168</v>
      </c>
      <c r="H42" s="1521" t="s">
        <v>1187</v>
      </c>
      <c r="I42" s="31"/>
      <c r="J42" s="1529" t="s">
        <v>1258</v>
      </c>
      <c r="K42" s="31"/>
    </row>
    <row r="43" spans="1:11" ht="15.75" x14ac:dyDescent="0.25">
      <c r="A43" s="1529">
        <v>1171</v>
      </c>
      <c r="B43" s="31" t="s">
        <v>84</v>
      </c>
      <c r="C43" s="31" t="s">
        <v>6</v>
      </c>
      <c r="D43" s="31">
        <v>3000</v>
      </c>
      <c r="E43" s="31" t="s">
        <v>42</v>
      </c>
      <c r="F43" s="1543">
        <v>41628</v>
      </c>
      <c r="G43" s="31" t="s">
        <v>94</v>
      </c>
      <c r="H43" s="1530" t="s">
        <v>1114</v>
      </c>
      <c r="I43" s="31"/>
      <c r="J43" s="1529" t="s">
        <v>1259</v>
      </c>
      <c r="K43" s="31"/>
    </row>
    <row r="44" spans="1:11" ht="15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3.5" thickBot="1" x14ac:dyDescent="0.25"/>
    <row r="46" spans="1:11" ht="25.5" thickBot="1" x14ac:dyDescent="0.5">
      <c r="A46" s="1557" t="s">
        <v>126</v>
      </c>
      <c r="B46" s="1558" t="s">
        <v>127</v>
      </c>
      <c r="C46" s="1559" t="s">
        <v>6</v>
      </c>
      <c r="D46" s="1560">
        <v>12000</v>
      </c>
      <c r="E46" s="1561" t="s">
        <v>124</v>
      </c>
      <c r="F46" s="1562">
        <v>41383</v>
      </c>
      <c r="G46" s="1708" t="s">
        <v>128</v>
      </c>
      <c r="H46" s="46"/>
      <c r="I46" s="107"/>
    </row>
    <row r="47" spans="1:11" ht="24" thickBot="1" x14ac:dyDescent="0.55000000000000004">
      <c r="A47" s="1659" t="s">
        <v>452</v>
      </c>
      <c r="B47" s="745" t="s">
        <v>547</v>
      </c>
      <c r="C47" s="628" t="s">
        <v>13</v>
      </c>
      <c r="D47" s="759">
        <v>11000</v>
      </c>
      <c r="E47" s="628" t="s">
        <v>457</v>
      </c>
      <c r="F47" s="629">
        <v>42231</v>
      </c>
      <c r="G47" s="1569" t="s">
        <v>731</v>
      </c>
      <c r="H47" s="107"/>
      <c r="I47" s="107"/>
    </row>
    <row r="48" spans="1:11" ht="13.5" thickBot="1" x14ac:dyDescent="0.25">
      <c r="A48" s="1688" t="s">
        <v>1072</v>
      </c>
      <c r="B48" s="1675" t="s">
        <v>1155</v>
      </c>
      <c r="C48" s="649" t="s">
        <v>13</v>
      </c>
      <c r="D48" s="1676">
        <v>6000</v>
      </c>
      <c r="E48" s="725" t="s">
        <v>457</v>
      </c>
      <c r="F48" s="876">
        <v>42807</v>
      </c>
      <c r="G48" s="1677" t="s">
        <v>1251</v>
      </c>
      <c r="H48" s="1415" t="s">
        <v>1381</v>
      </c>
      <c r="I48" s="107"/>
    </row>
    <row r="49" spans="1:17" ht="24" thickBot="1" x14ac:dyDescent="0.55000000000000004">
      <c r="A49" s="608" t="s">
        <v>566</v>
      </c>
      <c r="B49" s="745" t="s">
        <v>699</v>
      </c>
      <c r="C49" s="628" t="s">
        <v>13</v>
      </c>
      <c r="D49" s="790">
        <v>10000</v>
      </c>
      <c r="E49" s="631" t="s">
        <v>115</v>
      </c>
      <c r="F49" s="658">
        <v>42435</v>
      </c>
      <c r="G49" s="1569" t="s">
        <v>729</v>
      </c>
      <c r="H49" s="107"/>
      <c r="I49" s="107"/>
    </row>
    <row r="50" spans="1:17" ht="21" thickBot="1" x14ac:dyDescent="0.35">
      <c r="A50" s="123"/>
      <c r="B50" s="433"/>
      <c r="C50" s="433"/>
      <c r="D50" s="433"/>
      <c r="E50" s="433"/>
      <c r="F50" s="433"/>
      <c r="G50" s="1570"/>
      <c r="H50" s="431"/>
    </row>
    <row r="51" spans="1:17" ht="21" thickBot="1" x14ac:dyDescent="0.35">
      <c r="A51" s="825" t="s">
        <v>129</v>
      </c>
      <c r="B51" s="1567" t="s">
        <v>130</v>
      </c>
      <c r="C51" s="1548" t="s">
        <v>6</v>
      </c>
      <c r="D51" s="1549">
        <v>10000</v>
      </c>
      <c r="E51" s="1568" t="s">
        <v>124</v>
      </c>
      <c r="F51" s="1550">
        <v>41426</v>
      </c>
      <c r="G51" s="1571" t="s">
        <v>131</v>
      </c>
      <c r="H51" s="431"/>
    </row>
    <row r="52" spans="1:17" ht="24" thickBot="1" x14ac:dyDescent="0.55000000000000004">
      <c r="A52" s="422" t="s">
        <v>604</v>
      </c>
      <c r="B52" s="659" t="s">
        <v>676</v>
      </c>
      <c r="C52" s="769" t="s">
        <v>13</v>
      </c>
      <c r="D52" s="1199">
        <v>8000</v>
      </c>
      <c r="E52" s="769" t="s">
        <v>115</v>
      </c>
      <c r="F52" s="921">
        <v>42470</v>
      </c>
      <c r="G52" s="1576" t="s">
        <v>735</v>
      </c>
      <c r="H52" s="107"/>
      <c r="J52" s="608" t="s">
        <v>596</v>
      </c>
      <c r="K52" s="843" t="s">
        <v>728</v>
      </c>
      <c r="L52" s="631" t="s">
        <v>13</v>
      </c>
      <c r="M52" s="910">
        <v>8000</v>
      </c>
      <c r="N52" s="631" t="s">
        <v>115</v>
      </c>
      <c r="O52" s="658">
        <v>42470</v>
      </c>
      <c r="P52" s="1569" t="s">
        <v>734</v>
      </c>
      <c r="Q52" s="107"/>
    </row>
    <row r="53" spans="1:17" ht="24" thickBot="1" x14ac:dyDescent="0.55000000000000004">
      <c r="A53" s="288" t="s">
        <v>108</v>
      </c>
      <c r="B53" s="7" t="s">
        <v>150</v>
      </c>
      <c r="C53" s="351" t="s">
        <v>13</v>
      </c>
      <c r="D53" s="834">
        <v>20000</v>
      </c>
      <c r="E53" s="289" t="s">
        <v>115</v>
      </c>
      <c r="F53" s="929">
        <v>41931</v>
      </c>
      <c r="G53" s="1572" t="s">
        <v>1264</v>
      </c>
      <c r="H53" s="107"/>
    </row>
    <row r="55" spans="1:17" ht="13.5" thickBot="1" x14ac:dyDescent="0.25">
      <c r="A55" s="123"/>
      <c r="B55" s="433"/>
      <c r="C55" s="433"/>
      <c r="D55" s="433"/>
    </row>
    <row r="56" spans="1:17" ht="25.5" thickBot="1" x14ac:dyDescent="0.5">
      <c r="A56" s="825" t="s">
        <v>147</v>
      </c>
      <c r="B56" s="1547" t="s">
        <v>148</v>
      </c>
      <c r="C56" s="1548" t="s">
        <v>6</v>
      </c>
      <c r="D56" s="1549">
        <v>13000</v>
      </c>
      <c r="E56" s="1714" t="s">
        <v>26</v>
      </c>
      <c r="F56" s="1715">
        <v>41562</v>
      </c>
      <c r="G56" s="1573" t="s">
        <v>149</v>
      </c>
      <c r="H56" s="107"/>
      <c r="I56" s="107"/>
    </row>
    <row r="57" spans="1:17" ht="21" thickBot="1" x14ac:dyDescent="0.25">
      <c r="J57" s="1555" t="s">
        <v>222</v>
      </c>
      <c r="K57" s="745" t="s">
        <v>581</v>
      </c>
      <c r="L57" s="657" t="s">
        <v>13</v>
      </c>
      <c r="M57" s="1458">
        <v>13000</v>
      </c>
      <c r="N57" s="631" t="s">
        <v>251</v>
      </c>
      <c r="O57" s="658">
        <v>42040</v>
      </c>
      <c r="P57" s="1575" t="s">
        <v>266</v>
      </c>
      <c r="Q57" s="46"/>
    </row>
    <row r="59" spans="1:17" ht="13.5" thickBot="1" x14ac:dyDescent="0.25">
      <c r="A59" s="123"/>
    </row>
    <row r="60" spans="1:17" ht="21" thickBot="1" x14ac:dyDescent="0.25">
      <c r="A60" s="1659" t="s">
        <v>223</v>
      </c>
      <c r="B60" s="745" t="s">
        <v>514</v>
      </c>
      <c r="C60" s="1542" t="s">
        <v>6</v>
      </c>
      <c r="D60" s="755">
        <v>13000</v>
      </c>
      <c r="E60" s="631" t="s">
        <v>251</v>
      </c>
      <c r="F60" s="658">
        <v>42040</v>
      </c>
      <c r="G60" s="1713" t="s">
        <v>267</v>
      </c>
      <c r="H60" s="107"/>
    </row>
    <row r="61" spans="1:17" ht="26.25" thickBot="1" x14ac:dyDescent="0.55000000000000004">
      <c r="A61" s="1716" t="s">
        <v>132</v>
      </c>
      <c r="B61" s="1717" t="s">
        <v>133</v>
      </c>
      <c r="C61" s="1718" t="s">
        <v>13</v>
      </c>
      <c r="D61" s="1719">
        <v>10000</v>
      </c>
      <c r="E61" s="1718" t="s">
        <v>134</v>
      </c>
      <c r="F61" s="1720">
        <v>41532</v>
      </c>
      <c r="G61" s="1721" t="s">
        <v>135</v>
      </c>
      <c r="H61" s="431"/>
      <c r="J61" s="1555" t="s">
        <v>109</v>
      </c>
      <c r="K61" s="745" t="s">
        <v>579</v>
      </c>
      <c r="L61" s="746" t="s">
        <v>13</v>
      </c>
      <c r="M61" s="650">
        <v>13000</v>
      </c>
      <c r="N61" s="631" t="s">
        <v>115</v>
      </c>
      <c r="O61" s="658">
        <v>41931</v>
      </c>
      <c r="P61" s="1569" t="s">
        <v>1265</v>
      </c>
      <c r="Q61" s="107"/>
    </row>
    <row r="62" spans="1:17" ht="13.5" thickBot="1" x14ac:dyDescent="0.25">
      <c r="A62" s="1689" t="s">
        <v>1051</v>
      </c>
      <c r="B62" s="1195" t="s">
        <v>1178</v>
      </c>
      <c r="C62" s="633" t="s">
        <v>13</v>
      </c>
      <c r="D62" s="698">
        <v>8000</v>
      </c>
      <c r="E62" s="631" t="s">
        <v>32</v>
      </c>
      <c r="F62" s="629">
        <v>42887</v>
      </c>
      <c r="G62" s="110" t="s">
        <v>1227</v>
      </c>
      <c r="H62" s="1415" t="s">
        <v>1381</v>
      </c>
      <c r="I62" s="107"/>
      <c r="J62" s="281">
        <v>585</v>
      </c>
    </row>
    <row r="63" spans="1:17" ht="25.5" thickBot="1" x14ac:dyDescent="0.5">
      <c r="A63" s="1709" t="s">
        <v>122</v>
      </c>
      <c r="B63" s="1722" t="s">
        <v>123</v>
      </c>
      <c r="C63" s="1710" t="s">
        <v>13</v>
      </c>
      <c r="D63" s="1711">
        <v>10000</v>
      </c>
      <c r="E63" s="1710" t="s">
        <v>124</v>
      </c>
      <c r="F63" s="1712">
        <v>41383</v>
      </c>
      <c r="G63" s="1723" t="s">
        <v>125</v>
      </c>
      <c r="H63" s="435"/>
      <c r="J63" s="1672"/>
    </row>
    <row r="64" spans="1:17" ht="13.5" thickBot="1" x14ac:dyDescent="0.25"/>
    <row r="65" spans="1:8" ht="21" thickBot="1" x14ac:dyDescent="0.35">
      <c r="A65" s="633" t="s">
        <v>778</v>
      </c>
      <c r="B65" s="1546" t="s">
        <v>1181</v>
      </c>
      <c r="C65" s="1535" t="s">
        <v>6</v>
      </c>
      <c r="D65" s="1219">
        <v>8000</v>
      </c>
      <c r="E65" s="654" t="s">
        <v>115</v>
      </c>
      <c r="F65" s="629">
        <v>42750</v>
      </c>
      <c r="G65" s="1574" t="s">
        <v>880</v>
      </c>
      <c r="H65" s="107"/>
    </row>
  </sheetData>
  <hyperlinks>
    <hyperlink ref="B46" r:id="rId1" display="POGOnA SUNFIRE macho juvenil"/>
    <hyperlink ref="B51" r:id="rId2" display="POGONITA juvenil SUNFIRE"/>
    <hyperlink ref="G60" r:id="rId3" tooltip="Weedle" display="http://es.pokemon.wikia.com/wiki/Weedle"/>
    <hyperlink ref="B65" r:id="rId4"/>
    <hyperlink ref="P57" r:id="rId5" tooltip="Butterfree" display="http://es.pokemon.wikia.com/wiki/Butterfree"/>
    <hyperlink ref="B63" r:id="rId6" display="POGONA SUNFIRE hembra juvenil peso optimo para criar"/>
    <hyperlink ref="B62" r:id="rId7"/>
    <hyperlink ref="B48" r:id="rId8"/>
  </hyperlinks>
  <pageMargins left="0.25" right="0.25" top="0.75" bottom="0.75" header="0.3" footer="0.3"/>
  <pageSetup scale="68" fitToHeight="0" orientation="landscape" verticalDpi="0" r:id="rId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4" workbookViewId="0">
      <selection activeCell="H11" sqref="H11"/>
    </sheetView>
  </sheetViews>
  <sheetFormatPr defaultRowHeight="12.75" x14ac:dyDescent="0.2"/>
  <sheetData>
    <row r="1" spans="1:2" ht="13.5" thickBot="1" x14ac:dyDescent="0.25">
      <c r="A1" s="258" t="s">
        <v>1337</v>
      </c>
      <c r="B1" s="107"/>
    </row>
    <row r="2" spans="1:2" ht="13.5" thickBot="1" x14ac:dyDescent="0.25"/>
    <row r="3" spans="1:2" ht="13.5" thickBot="1" x14ac:dyDescent="0.25">
      <c r="A3" s="46" t="s">
        <v>1338</v>
      </c>
    </row>
    <row r="4" spans="1:2" ht="13.5" thickBot="1" x14ac:dyDescent="0.25"/>
    <row r="5" spans="1:2" ht="13.5" thickBot="1" x14ac:dyDescent="0.25">
      <c r="A5" s="258" t="s">
        <v>1339</v>
      </c>
      <c r="B5" s="107"/>
    </row>
    <row r="6" spans="1:2" ht="13.5" thickBot="1" x14ac:dyDescent="0.25"/>
    <row r="7" spans="1:2" ht="13.5" thickBot="1" x14ac:dyDescent="0.25">
      <c r="A7" s="1683" t="s">
        <v>1340</v>
      </c>
    </row>
    <row r="8" spans="1:2" ht="13.5" thickBot="1" x14ac:dyDescent="0.25">
      <c r="A8" s="46" t="s">
        <v>1341</v>
      </c>
    </row>
    <row r="9" spans="1:2" x14ac:dyDescent="0.2">
      <c r="A9" s="1684" t="s">
        <v>1342</v>
      </c>
    </row>
    <row r="10" spans="1:2" ht="13.5" thickBot="1" x14ac:dyDescent="0.25">
      <c r="A10" s="1685" t="s">
        <v>1367</v>
      </c>
    </row>
    <row r="11" spans="1:2" ht="13.5" thickBot="1" x14ac:dyDescent="0.25">
      <c r="A11" s="46" t="s">
        <v>1343</v>
      </c>
    </row>
    <row r="12" spans="1:2" ht="13.5" thickBot="1" x14ac:dyDescent="0.25"/>
    <row r="13" spans="1:2" ht="13.5" thickBot="1" x14ac:dyDescent="0.25">
      <c r="A13" s="1683" t="s">
        <v>1344</v>
      </c>
    </row>
    <row r="14" spans="1:2" ht="13.5" thickBot="1" x14ac:dyDescent="0.25"/>
    <row r="15" spans="1:2" ht="13.5" thickBot="1" x14ac:dyDescent="0.25">
      <c r="A15" s="258" t="s">
        <v>1345</v>
      </c>
      <c r="B15" s="107"/>
    </row>
    <row r="16" spans="1:2" ht="13.5" thickBot="1" x14ac:dyDescent="0.25"/>
    <row r="17" spans="1:8" ht="13.5" thickBot="1" x14ac:dyDescent="0.25">
      <c r="A17" s="46" t="s">
        <v>1346</v>
      </c>
      <c r="B17" s="1687" t="s">
        <v>1347</v>
      </c>
      <c r="C17" s="46" t="s">
        <v>1348</v>
      </c>
      <c r="D17" s="513" t="s">
        <v>1349</v>
      </c>
      <c r="E17" t="s">
        <v>1350</v>
      </c>
    </row>
    <row r="18" spans="1:8" ht="13.5" thickBot="1" x14ac:dyDescent="0.25">
      <c r="E18" s="513" t="s">
        <v>1351</v>
      </c>
    </row>
    <row r="19" spans="1:8" ht="13.5" thickBot="1" x14ac:dyDescent="0.25">
      <c r="A19" s="258" t="s">
        <v>1352</v>
      </c>
      <c r="B19" s="119" t="s">
        <v>1353</v>
      </c>
      <c r="C19" s="107" t="s">
        <v>1354</v>
      </c>
      <c r="D19" s="1695" t="s">
        <v>1355</v>
      </c>
      <c r="E19" s="107" t="s">
        <v>1356</v>
      </c>
      <c r="F19" s="258" t="s">
        <v>1357</v>
      </c>
      <c r="G19" s="1770" t="s">
        <v>1358</v>
      </c>
    </row>
    <row r="22" spans="1:8" ht="13.5" thickBot="1" x14ac:dyDescent="0.25">
      <c r="A22" t="s">
        <v>1359</v>
      </c>
    </row>
    <row r="23" spans="1:8" ht="13.5" thickBot="1" x14ac:dyDescent="0.25">
      <c r="A23" s="258" t="s">
        <v>1360</v>
      </c>
      <c r="B23" s="1698" t="s">
        <v>1361</v>
      </c>
      <c r="C23" s="46" t="s">
        <v>1362</v>
      </c>
      <c r="H23" s="1662" t="s">
        <v>1369</v>
      </c>
    </row>
    <row r="24" spans="1:8" ht="13.5" thickBot="1" x14ac:dyDescent="0.25">
      <c r="A24" s="1700" t="s">
        <v>1363</v>
      </c>
      <c r="B24" s="1698" t="s">
        <v>1365</v>
      </c>
      <c r="H24" s="513" t="s">
        <v>1368</v>
      </c>
    </row>
    <row r="25" spans="1:8" x14ac:dyDescent="0.2">
      <c r="A25" s="1701" t="s">
        <v>1389</v>
      </c>
      <c r="H25" t="s">
        <v>1364</v>
      </c>
    </row>
    <row r="26" spans="1:8" x14ac:dyDescent="0.2">
      <c r="A26" s="1662" t="s">
        <v>1366</v>
      </c>
      <c r="H26" s="1663" t="s">
        <v>1370</v>
      </c>
    </row>
    <row r="28" spans="1:8" x14ac:dyDescent="0.2">
      <c r="A28" s="1663" t="s">
        <v>1371</v>
      </c>
    </row>
    <row r="29" spans="1:8" x14ac:dyDescent="0.2">
      <c r="A29" s="1663" t="s">
        <v>588</v>
      </c>
    </row>
    <row r="30" spans="1:8" x14ac:dyDescent="0.2">
      <c r="G30" t="s">
        <v>614</v>
      </c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9"/>
  <sheetViews>
    <sheetView topLeftCell="A2" workbookViewId="0">
      <selection activeCell="D17" sqref="D17"/>
    </sheetView>
  </sheetViews>
  <sheetFormatPr defaultRowHeight="12.75" x14ac:dyDescent="0.2"/>
  <cols>
    <col min="2" max="2" width="44.42578125" customWidth="1"/>
    <col min="6" max="6" width="15.28515625" customWidth="1"/>
    <col min="8" max="8" width="24.140625" customWidth="1"/>
  </cols>
  <sheetData>
    <row r="2" spans="1:35" ht="13.5" thickBot="1" x14ac:dyDescent="0.25">
      <c r="H2" t="s">
        <v>1372</v>
      </c>
    </row>
    <row r="3" spans="1:35" ht="18.75" thickBot="1" x14ac:dyDescent="0.45">
      <c r="A3" s="1679" t="s">
        <v>109</v>
      </c>
      <c r="B3" s="745" t="s">
        <v>579</v>
      </c>
      <c r="C3" s="632" t="s">
        <v>13</v>
      </c>
      <c r="D3" s="650">
        <v>13000</v>
      </c>
      <c r="E3" s="631" t="s">
        <v>115</v>
      </c>
      <c r="F3" s="658">
        <v>41931</v>
      </c>
      <c r="G3" s="749" t="s">
        <v>1265</v>
      </c>
      <c r="H3" s="750" t="s">
        <v>1375</v>
      </c>
      <c r="I3" s="1659">
        <f t="shared" ref="I3:I8" si="0">+IF($C3="MACHO",1,0)</f>
        <v>0</v>
      </c>
      <c r="J3" s="1659">
        <f>+IF($C3="HEMBRA",1,0)</f>
        <v>1</v>
      </c>
      <c r="K3" s="633">
        <f t="shared" ref="K3:K8" si="1">+IF($C3="-",1,0)</f>
        <v>0</v>
      </c>
      <c r="L3" s="1659"/>
      <c r="M3" s="491">
        <f>DAYS360(F3,'GECKOS Y POGONAS EN VENTA'!L$1,FALSE)/30</f>
        <v>12.233333333333333</v>
      </c>
      <c r="N3" s="1660" t="str">
        <f t="shared" ref="N3:O6" si="2">+IF($M3&gt;12,IF(I3=1,$S3,""),"")</f>
        <v/>
      </c>
      <c r="O3" s="1660">
        <f t="shared" si="2"/>
        <v>252</v>
      </c>
      <c r="P3" s="1660" t="str">
        <f>+IF($M3&gt;12,"",S3)</f>
        <v/>
      </c>
      <c r="Q3" s="491"/>
      <c r="R3" s="291">
        <v>252</v>
      </c>
      <c r="S3" s="292">
        <f>AVERAGE(R3,L3)</f>
        <v>252</v>
      </c>
      <c r="U3" s="1400"/>
      <c r="W3" s="868">
        <f>AVERAGE(N3:V3)</f>
        <v>252</v>
      </c>
      <c r="X3" s="873">
        <v>466</v>
      </c>
      <c r="Y3" s="869">
        <f>+(X3-W3)/W3</f>
        <v>0.84920634920634919</v>
      </c>
      <c r="Z3">
        <v>400</v>
      </c>
      <c r="AH3" s="6">
        <f t="shared" ref="AH3:AH8" si="3">+D3*1.1</f>
        <v>14300.000000000002</v>
      </c>
    </row>
    <row r="4" spans="1:35" ht="26.25" thickBot="1" x14ac:dyDescent="0.35">
      <c r="A4" s="1696" t="s">
        <v>222</v>
      </c>
      <c r="B4" s="659" t="s">
        <v>581</v>
      </c>
      <c r="C4" s="702" t="s">
        <v>13</v>
      </c>
      <c r="D4" s="1673">
        <v>13000</v>
      </c>
      <c r="E4" s="769" t="s">
        <v>251</v>
      </c>
      <c r="F4" s="921">
        <v>42040</v>
      </c>
      <c r="G4" s="1674" t="s">
        <v>266</v>
      </c>
      <c r="H4" s="1541" t="s">
        <v>1376</v>
      </c>
      <c r="I4" s="639">
        <f t="shared" si="0"/>
        <v>0</v>
      </c>
      <c r="J4" s="639">
        <v>1</v>
      </c>
      <c r="K4" s="686">
        <f t="shared" si="1"/>
        <v>0</v>
      </c>
      <c r="L4" s="803"/>
      <c r="M4" s="480">
        <f>DAYS360(F4,'GECKOS Y POGONAS EN VENTA'!L$1,FALSE)/30</f>
        <v>8.6999999999999993</v>
      </c>
      <c r="N4" s="483" t="str">
        <f t="shared" si="2"/>
        <v/>
      </c>
      <c r="O4" s="483" t="str">
        <f t="shared" si="2"/>
        <v/>
      </c>
      <c r="P4" s="483">
        <f>+IF($M4&gt;12,"",S4)</f>
        <v>281</v>
      </c>
      <c r="Q4" s="484"/>
      <c r="R4" s="489">
        <v>281</v>
      </c>
      <c r="S4" s="341">
        <f>AVERAGE(R4,AI4)</f>
        <v>281</v>
      </c>
      <c r="U4" s="1400"/>
      <c r="W4" s="868">
        <f>AVERAGE(N4:V4)</f>
        <v>281</v>
      </c>
      <c r="X4" s="873">
        <v>440</v>
      </c>
      <c r="Y4" s="869">
        <f>+(X4-W4)/W4</f>
        <v>0.5658362989323843</v>
      </c>
      <c r="Z4">
        <v>415</v>
      </c>
      <c r="AH4" s="6">
        <f t="shared" si="3"/>
        <v>14300.000000000002</v>
      </c>
      <c r="AI4" s="290" t="s">
        <v>369</v>
      </c>
    </row>
    <row r="5" spans="1:35" ht="17.25" thickBot="1" x14ac:dyDescent="0.35">
      <c r="A5" s="1686" t="s">
        <v>223</v>
      </c>
      <c r="B5" s="640" t="s">
        <v>514</v>
      </c>
      <c r="C5" s="1533" t="s">
        <v>6</v>
      </c>
      <c r="D5" s="1065">
        <v>13000</v>
      </c>
      <c r="E5" s="725" t="s">
        <v>251</v>
      </c>
      <c r="F5" s="1066">
        <v>42040</v>
      </c>
      <c r="G5" s="1412" t="s">
        <v>267</v>
      </c>
      <c r="H5" s="1427" t="s">
        <v>1373</v>
      </c>
      <c r="I5" s="1399">
        <f t="shared" si="0"/>
        <v>1</v>
      </c>
      <c r="J5" s="1399">
        <f>+IF($C5="HEMBRA",1,0)</f>
        <v>0</v>
      </c>
      <c r="K5" s="649">
        <f t="shared" si="1"/>
        <v>0</v>
      </c>
      <c r="L5" s="754"/>
      <c r="M5" s="485">
        <f>DAYS360(F5,'GECKOS Y POGONAS EN VENTA'!L$1,FALSE)/30</f>
        <v>8.6999999999999993</v>
      </c>
      <c r="N5" s="484" t="str">
        <f t="shared" si="2"/>
        <v/>
      </c>
      <c r="O5" s="484" t="str">
        <f t="shared" si="2"/>
        <v/>
      </c>
      <c r="P5" s="484">
        <f>+IF($M5&gt;12,"",S5)</f>
        <v>265</v>
      </c>
      <c r="Q5" s="491"/>
      <c r="R5" s="474">
        <v>265</v>
      </c>
      <c r="S5" s="341">
        <f>AVERAGE(R5,AI5)</f>
        <v>265</v>
      </c>
      <c r="U5" s="1400"/>
      <c r="W5" s="868">
        <f>AVERAGE(N5:V5)</f>
        <v>265</v>
      </c>
      <c r="X5" s="873">
        <v>416</v>
      </c>
      <c r="Y5" s="869">
        <f>+(X5-W5)/W5</f>
        <v>0.56981132075471697</v>
      </c>
      <c r="Z5">
        <v>413</v>
      </c>
      <c r="AH5" s="6">
        <f t="shared" si="3"/>
        <v>14300.000000000002</v>
      </c>
      <c r="AI5" s="290" t="s">
        <v>372</v>
      </c>
    </row>
    <row r="6" spans="1:35" ht="17.25" thickBot="1" x14ac:dyDescent="0.35">
      <c r="A6" s="1679" t="s">
        <v>228</v>
      </c>
      <c r="B6" s="745" t="s">
        <v>689</v>
      </c>
      <c r="C6" s="657" t="s">
        <v>13</v>
      </c>
      <c r="D6" s="910">
        <v>12000</v>
      </c>
      <c r="E6" s="628" t="s">
        <v>251</v>
      </c>
      <c r="F6" s="629">
        <v>42040</v>
      </c>
      <c r="G6" s="1413" t="s">
        <v>272</v>
      </c>
      <c r="H6" s="1697" t="s">
        <v>1380</v>
      </c>
      <c r="I6" s="1395">
        <f t="shared" si="0"/>
        <v>0</v>
      </c>
      <c r="J6" s="1395">
        <f>+IF($C6="HEMBRA",1,0)</f>
        <v>1</v>
      </c>
      <c r="K6" s="633">
        <f t="shared" si="1"/>
        <v>0</v>
      </c>
      <c r="L6" s="772"/>
      <c r="M6" s="1101">
        <f>DAYS360(F6,'GECKOS Y POGONAS EN VENTA'!L$1,FALSE)/30</f>
        <v>8.6999999999999993</v>
      </c>
      <c r="N6" s="1204" t="str">
        <f t="shared" si="2"/>
        <v/>
      </c>
      <c r="O6" s="1204" t="str">
        <f t="shared" si="2"/>
        <v/>
      </c>
      <c r="P6" s="1101">
        <f>+IF($M6&gt;12,"",S6)</f>
        <v>259</v>
      </c>
      <c r="Q6" s="484"/>
      <c r="R6" s="490">
        <v>259</v>
      </c>
      <c r="S6" s="341">
        <f>AVERAGE(R6,AI6)</f>
        <v>259</v>
      </c>
      <c r="U6" s="1400"/>
      <c r="W6" s="868">
        <f>AVERAGE(N6:V6)</f>
        <v>259</v>
      </c>
      <c r="X6" s="873">
        <v>363</v>
      </c>
      <c r="Y6" s="869">
        <f>+(X6-W6)/W6</f>
        <v>0.40154440154440152</v>
      </c>
      <c r="Z6">
        <v>365</v>
      </c>
      <c r="AH6" s="6">
        <f t="shared" si="3"/>
        <v>13200.000000000002</v>
      </c>
      <c r="AI6" s="290" t="s">
        <v>374</v>
      </c>
    </row>
    <row r="7" spans="1:35" ht="18.75" thickBot="1" x14ac:dyDescent="0.45">
      <c r="A7" s="1679" t="s">
        <v>452</v>
      </c>
      <c r="B7" s="745" t="s">
        <v>547</v>
      </c>
      <c r="C7" s="628" t="s">
        <v>13</v>
      </c>
      <c r="D7" s="1749">
        <v>11000</v>
      </c>
      <c r="E7" s="628" t="s">
        <v>457</v>
      </c>
      <c r="F7" s="629">
        <v>42231</v>
      </c>
      <c r="G7" s="749" t="s">
        <v>731</v>
      </c>
      <c r="H7" s="1680" t="s">
        <v>1374</v>
      </c>
      <c r="I7" s="1395">
        <f t="shared" si="0"/>
        <v>0</v>
      </c>
      <c r="J7" s="1395">
        <f>+IF($C7="HEMBRA",1,0)</f>
        <v>1</v>
      </c>
      <c r="K7" s="633">
        <f t="shared" si="1"/>
        <v>0</v>
      </c>
      <c r="L7" s="785"/>
      <c r="M7" s="491">
        <f>DAYS360(F7,'GECKOS Y POGONAS EN VENTA'!L$1,FALSE)/30</f>
        <v>2.3666666666666667</v>
      </c>
      <c r="N7" s="491"/>
      <c r="O7" s="1480"/>
      <c r="P7" s="1480"/>
      <c r="Q7" s="491"/>
      <c r="R7" s="340"/>
      <c r="S7" s="442"/>
      <c r="U7" s="1400"/>
      <c r="W7" s="868"/>
      <c r="X7" s="873">
        <v>331</v>
      </c>
      <c r="Y7" s="869"/>
      <c r="Z7">
        <v>352</v>
      </c>
      <c r="AH7" s="6">
        <f t="shared" si="3"/>
        <v>12100.000000000002</v>
      </c>
      <c r="AI7" s="350"/>
    </row>
    <row r="8" spans="1:35" ht="18.75" thickBot="1" x14ac:dyDescent="0.45">
      <c r="A8" s="1679" t="s">
        <v>566</v>
      </c>
      <c r="B8" s="745" t="s">
        <v>699</v>
      </c>
      <c r="C8" s="628" t="s">
        <v>13</v>
      </c>
      <c r="D8" s="1749">
        <v>10000</v>
      </c>
      <c r="E8" s="631" t="s">
        <v>115</v>
      </c>
      <c r="F8" s="658">
        <v>42435</v>
      </c>
      <c r="G8" s="749" t="s">
        <v>729</v>
      </c>
      <c r="H8" s="1429" t="s">
        <v>1377</v>
      </c>
      <c r="I8" s="632">
        <f t="shared" si="0"/>
        <v>0</v>
      </c>
      <c r="J8" s="1395">
        <f>+IF($C8="HEMBRA",1,0)</f>
        <v>1</v>
      </c>
      <c r="K8" s="633">
        <f t="shared" si="1"/>
        <v>0</v>
      </c>
      <c r="L8" s="754"/>
      <c r="M8" s="485"/>
      <c r="N8" s="484"/>
      <c r="O8" s="484"/>
      <c r="P8" s="484"/>
      <c r="Q8" s="484"/>
      <c r="R8" s="340"/>
      <c r="S8" s="442"/>
      <c r="U8" s="1400"/>
      <c r="X8" s="873">
        <v>34</v>
      </c>
      <c r="Y8" s="869"/>
      <c r="Z8">
        <v>73</v>
      </c>
      <c r="AH8" s="6">
        <f t="shared" si="3"/>
        <v>11000</v>
      </c>
      <c r="AI8" s="350"/>
    </row>
    <row r="9" spans="1:35" ht="17.25" thickBot="1" x14ac:dyDescent="0.35">
      <c r="N9" s="1398"/>
      <c r="O9" s="1398"/>
      <c r="P9" s="1398"/>
      <c r="Q9" s="1398"/>
      <c r="R9" s="291"/>
      <c r="S9" s="292"/>
      <c r="U9" s="1400"/>
      <c r="X9" s="873">
        <v>29</v>
      </c>
      <c r="Y9" s="869"/>
      <c r="Z9">
        <v>77</v>
      </c>
      <c r="AH9" s="6">
        <f>+vendidos!D459*1.1</f>
        <v>7700.0000000000009</v>
      </c>
      <c r="AI9" s="350"/>
    </row>
    <row r="10" spans="1:35" ht="18.75" thickBot="1" x14ac:dyDescent="0.45">
      <c r="A10" s="1686" t="s">
        <v>595</v>
      </c>
      <c r="B10" s="653" t="s">
        <v>727</v>
      </c>
      <c r="C10" s="1197" t="s">
        <v>13</v>
      </c>
      <c r="D10" s="1750">
        <v>8000</v>
      </c>
      <c r="E10" s="725" t="s">
        <v>115</v>
      </c>
      <c r="F10" s="1066">
        <v>42470</v>
      </c>
      <c r="G10" s="1539" t="s">
        <v>733</v>
      </c>
      <c r="H10" s="1427" t="s">
        <v>1384</v>
      </c>
      <c r="I10" s="649">
        <f t="shared" ref="I10:I17" si="4">+IF($C10="MACHO",1,0)</f>
        <v>0</v>
      </c>
      <c r="J10" s="1399">
        <f t="shared" ref="J10:J17" si="5">+IF($C10="HEMBRA",1,0)</f>
        <v>1</v>
      </c>
      <c r="K10" s="649">
        <f t="shared" ref="K10:K17" si="6">+IF($C10="-",1,0)</f>
        <v>0</v>
      </c>
      <c r="L10" s="754"/>
      <c r="M10" s="485"/>
      <c r="N10" s="484"/>
      <c r="O10" s="484"/>
      <c r="P10" s="484"/>
      <c r="Q10" s="484"/>
      <c r="R10" s="340"/>
      <c r="S10" s="341"/>
      <c r="U10" s="1400"/>
      <c r="X10" s="873">
        <v>26</v>
      </c>
      <c r="Y10" s="869"/>
      <c r="Z10">
        <v>65</v>
      </c>
      <c r="AH10" s="6">
        <f>+D10*1.1</f>
        <v>8800</v>
      </c>
      <c r="AI10" s="350"/>
    </row>
    <row r="11" spans="1:35" ht="18.75" thickBot="1" x14ac:dyDescent="0.45">
      <c r="A11" s="1679" t="s">
        <v>596</v>
      </c>
      <c r="B11" s="843" t="s">
        <v>728</v>
      </c>
      <c r="C11" s="631" t="s">
        <v>13</v>
      </c>
      <c r="D11" s="1748">
        <v>8000</v>
      </c>
      <c r="E11" s="631" t="s">
        <v>115</v>
      </c>
      <c r="F11" s="658">
        <v>42470</v>
      </c>
      <c r="G11" s="1540" t="s">
        <v>734</v>
      </c>
      <c r="H11" s="1426" t="s">
        <v>1388</v>
      </c>
      <c r="I11" s="633">
        <f t="shared" si="4"/>
        <v>0</v>
      </c>
      <c r="J11" s="1395">
        <f t="shared" si="5"/>
        <v>1</v>
      </c>
      <c r="K11" s="633">
        <f t="shared" si="6"/>
        <v>0</v>
      </c>
      <c r="L11" s="733" t="s">
        <v>635</v>
      </c>
      <c r="M11" s="491"/>
      <c r="N11" s="1398"/>
      <c r="O11" s="1398"/>
      <c r="P11" s="1398"/>
      <c r="Q11" s="1398"/>
      <c r="R11" s="291"/>
      <c r="S11" s="341"/>
      <c r="U11" s="1400"/>
      <c r="X11" s="873">
        <v>25</v>
      </c>
      <c r="Y11" s="869"/>
      <c r="Z11">
        <v>53</v>
      </c>
      <c r="AH11" s="6">
        <f>+D11*1.1</f>
        <v>8800</v>
      </c>
      <c r="AI11" s="350"/>
    </row>
    <row r="12" spans="1:35" ht="18.75" thickBot="1" x14ac:dyDescent="0.45">
      <c r="A12" s="1696" t="s">
        <v>604</v>
      </c>
      <c r="B12" s="659" t="s">
        <v>676</v>
      </c>
      <c r="C12" s="769" t="s">
        <v>13</v>
      </c>
      <c r="D12" s="1751">
        <v>8000</v>
      </c>
      <c r="E12" s="769" t="s">
        <v>115</v>
      </c>
      <c r="F12" s="921">
        <v>42470</v>
      </c>
      <c r="G12" s="1538" t="s">
        <v>735</v>
      </c>
      <c r="H12" s="1541" t="s">
        <v>1377</v>
      </c>
      <c r="I12" s="686">
        <f t="shared" si="4"/>
        <v>0</v>
      </c>
      <c r="J12" s="686">
        <f t="shared" si="5"/>
        <v>1</v>
      </c>
      <c r="K12" s="686">
        <f t="shared" si="6"/>
        <v>0</v>
      </c>
      <c r="L12" s="803"/>
      <c r="M12" s="480"/>
      <c r="N12" s="484"/>
      <c r="O12" s="484"/>
      <c r="P12" s="484"/>
      <c r="Q12" s="484"/>
      <c r="R12" s="489"/>
      <c r="S12" s="341"/>
      <c r="U12" s="1400"/>
      <c r="X12" s="873">
        <v>25</v>
      </c>
      <c r="Y12" s="869"/>
      <c r="Z12">
        <v>78</v>
      </c>
      <c r="AH12" s="6">
        <f>+D12*1.1</f>
        <v>8800</v>
      </c>
      <c r="AI12" s="350"/>
    </row>
    <row r="13" spans="1:35" ht="13.5" thickBot="1" x14ac:dyDescent="0.25">
      <c r="A13" s="1689" t="s">
        <v>774</v>
      </c>
      <c r="B13" s="1460" t="s">
        <v>1180</v>
      </c>
      <c r="C13" s="1534" t="s">
        <v>6</v>
      </c>
      <c r="D13" s="1752">
        <v>6000</v>
      </c>
      <c r="E13" s="1172" t="s">
        <v>115</v>
      </c>
      <c r="F13" s="644">
        <v>42745</v>
      </c>
      <c r="G13" s="1536" t="s">
        <v>870</v>
      </c>
      <c r="H13" s="1415" t="s">
        <v>1382</v>
      </c>
      <c r="I13" s="785">
        <f t="shared" si="4"/>
        <v>1</v>
      </c>
      <c r="J13" s="785">
        <f t="shared" si="5"/>
        <v>0</v>
      </c>
      <c r="K13" s="785">
        <f t="shared" si="6"/>
        <v>0</v>
      </c>
      <c r="L13" s="754"/>
      <c r="M13" s="480"/>
      <c r="N13" s="484"/>
      <c r="O13" s="484"/>
      <c r="P13" s="484"/>
      <c r="Q13" s="484"/>
      <c r="R13" s="474"/>
      <c r="S13" s="341"/>
      <c r="U13" s="1400"/>
      <c r="X13" s="1400"/>
      <c r="AH13" s="6">
        <f>+D13*1.1</f>
        <v>6600.0000000000009</v>
      </c>
      <c r="AI13" s="350"/>
    </row>
    <row r="14" spans="1:35" ht="13.5" thickBot="1" x14ac:dyDescent="0.25">
      <c r="A14" s="1689" t="s">
        <v>778</v>
      </c>
      <c r="B14" s="1459" t="s">
        <v>1181</v>
      </c>
      <c r="C14" s="1535" t="s">
        <v>6</v>
      </c>
      <c r="D14" s="1753">
        <v>8000</v>
      </c>
      <c r="E14" s="631" t="s">
        <v>115</v>
      </c>
      <c r="F14" s="629">
        <v>42750</v>
      </c>
      <c r="G14" s="1325" t="s">
        <v>880</v>
      </c>
      <c r="H14" s="1416" t="s">
        <v>1385</v>
      </c>
      <c r="I14" s="785">
        <f t="shared" si="4"/>
        <v>1</v>
      </c>
      <c r="J14" s="785">
        <f t="shared" si="5"/>
        <v>0</v>
      </c>
      <c r="K14" s="785">
        <f t="shared" si="6"/>
        <v>0</v>
      </c>
      <c r="L14" s="754"/>
      <c r="M14" s="480"/>
      <c r="N14" s="484"/>
      <c r="O14" s="484"/>
      <c r="P14" s="484"/>
      <c r="Q14" s="484"/>
      <c r="R14" s="474"/>
      <c r="S14" s="341"/>
      <c r="U14" s="1400"/>
      <c r="X14" s="1400"/>
      <c r="AH14" s="6"/>
      <c r="AI14" s="350"/>
    </row>
    <row r="15" spans="1:35" ht="13.5" thickBot="1" x14ac:dyDescent="0.25">
      <c r="A15" s="1688" t="s">
        <v>974</v>
      </c>
      <c r="B15" s="1460" t="s">
        <v>1179</v>
      </c>
      <c r="C15" s="633" t="s">
        <v>13</v>
      </c>
      <c r="D15" s="1219">
        <v>6000</v>
      </c>
      <c r="E15" s="631" t="s">
        <v>457</v>
      </c>
      <c r="F15" s="1766">
        <v>42786</v>
      </c>
      <c r="G15" s="1537" t="s">
        <v>978</v>
      </c>
      <c r="H15" s="1690" t="s">
        <v>1380</v>
      </c>
      <c r="I15" s="785">
        <f t="shared" si="4"/>
        <v>0</v>
      </c>
      <c r="J15" s="785">
        <f t="shared" si="5"/>
        <v>1</v>
      </c>
      <c r="K15" s="785">
        <f t="shared" si="6"/>
        <v>0</v>
      </c>
      <c r="L15" s="754"/>
      <c r="M15" s="480"/>
      <c r="N15" s="484"/>
      <c r="O15" s="484"/>
      <c r="P15" s="484"/>
      <c r="Q15" s="484"/>
      <c r="R15" s="474"/>
      <c r="S15" s="341"/>
      <c r="U15" s="1400"/>
      <c r="X15" s="1400"/>
      <c r="AH15" s="6"/>
      <c r="AI15" s="350"/>
    </row>
    <row r="16" spans="1:35" ht="13.5" thickBot="1" x14ac:dyDescent="0.25">
      <c r="A16" s="1688" t="s">
        <v>1072</v>
      </c>
      <c r="B16" s="1675" t="s">
        <v>1155</v>
      </c>
      <c r="C16" s="649" t="s">
        <v>13</v>
      </c>
      <c r="D16" s="1676">
        <v>6000</v>
      </c>
      <c r="E16" s="725" t="s">
        <v>457</v>
      </c>
      <c r="F16" s="876">
        <v>42807</v>
      </c>
      <c r="G16" s="1677" t="s">
        <v>1251</v>
      </c>
      <c r="H16" s="1416" t="s">
        <v>1381</v>
      </c>
      <c r="I16" s="914">
        <f t="shared" si="4"/>
        <v>0</v>
      </c>
      <c r="J16" s="914">
        <f t="shared" si="5"/>
        <v>1</v>
      </c>
      <c r="K16" s="914">
        <f t="shared" si="6"/>
        <v>0</v>
      </c>
      <c r="L16" s="754"/>
      <c r="M16" s="485"/>
      <c r="N16" s="484"/>
      <c r="O16" s="484"/>
      <c r="P16" s="484"/>
      <c r="Q16" s="484"/>
      <c r="R16" s="340"/>
      <c r="S16" s="442"/>
      <c r="U16" s="1400"/>
      <c r="X16" s="1400"/>
      <c r="AH16" s="6"/>
      <c r="AI16" s="350"/>
    </row>
    <row r="17" spans="1:35" ht="13.5" thickBot="1" x14ac:dyDescent="0.25">
      <c r="A17" s="1689" t="s">
        <v>1051</v>
      </c>
      <c r="B17" s="1195" t="s">
        <v>1178</v>
      </c>
      <c r="C17" s="633" t="s">
        <v>13</v>
      </c>
      <c r="D17" s="1754">
        <v>8000</v>
      </c>
      <c r="E17" s="631" t="s">
        <v>32</v>
      </c>
      <c r="F17" s="629">
        <v>42887</v>
      </c>
      <c r="G17" s="110" t="s">
        <v>1227</v>
      </c>
      <c r="H17" s="1415" t="s">
        <v>1381</v>
      </c>
      <c r="I17" s="785">
        <f t="shared" si="4"/>
        <v>0</v>
      </c>
      <c r="J17" s="785">
        <f t="shared" si="5"/>
        <v>1</v>
      </c>
      <c r="K17" s="785">
        <f t="shared" si="6"/>
        <v>0</v>
      </c>
      <c r="L17" s="1069"/>
      <c r="M17" s="491"/>
      <c r="N17" s="1660"/>
      <c r="O17" s="1660"/>
      <c r="P17" s="491"/>
      <c r="Q17" s="1660"/>
      <c r="R17" s="291"/>
      <c r="S17" s="292"/>
      <c r="U17" s="1400"/>
      <c r="X17" s="1400"/>
      <c r="AH17" s="6"/>
      <c r="AI17" s="350"/>
    </row>
    <row r="18" spans="1:35" ht="6.75" customHeight="1" thickBot="1" x14ac:dyDescent="0.25"/>
    <row r="19" spans="1:35" ht="14.25" thickBot="1" x14ac:dyDescent="0.3">
      <c r="A19" s="1678" t="s">
        <v>122</v>
      </c>
      <c r="B19" s="454" t="s">
        <v>123</v>
      </c>
      <c r="C19" s="455" t="s">
        <v>13</v>
      </c>
      <c r="D19" s="838">
        <v>10000</v>
      </c>
      <c r="E19" s="455" t="s">
        <v>124</v>
      </c>
      <c r="F19" s="456">
        <v>41383</v>
      </c>
      <c r="G19" s="1681" t="s">
        <v>125</v>
      </c>
      <c r="H19" s="1" t="s">
        <v>1378</v>
      </c>
      <c r="I19" s="291">
        <f t="shared" ref="I19:I28" si="7">+IF($C19="MACHO",1,0)</f>
        <v>0</v>
      </c>
      <c r="J19" s="291">
        <f t="shared" ref="J19:J28" si="8">+IF($C19="HEMBRA",1,0)</f>
        <v>1</v>
      </c>
      <c r="K19" s="799" t="e">
        <f>DAYS360(F19,#REF!,FALSE)/30</f>
        <v>#REF!</v>
      </c>
      <c r="M19" s="809">
        <v>585</v>
      </c>
    </row>
    <row r="20" spans="1:35" ht="14.25" thickBot="1" x14ac:dyDescent="0.3">
      <c r="A20" s="1678" t="s">
        <v>126</v>
      </c>
      <c r="B20" s="454" t="s">
        <v>127</v>
      </c>
      <c r="C20" s="459" t="s">
        <v>6</v>
      </c>
      <c r="D20" s="831">
        <v>12000</v>
      </c>
      <c r="E20" s="455" t="s">
        <v>124</v>
      </c>
      <c r="F20" s="456">
        <v>41383</v>
      </c>
      <c r="G20" s="1682" t="s">
        <v>128</v>
      </c>
      <c r="H20" s="1376" t="s">
        <v>1373</v>
      </c>
      <c r="I20" s="291">
        <f t="shared" si="7"/>
        <v>1</v>
      </c>
      <c r="J20" s="291">
        <f t="shared" si="8"/>
        <v>0</v>
      </c>
      <c r="K20" s="799" t="e">
        <f>DAYS360(F20,#REF!,FALSE)/30</f>
        <v>#REF!</v>
      </c>
      <c r="M20" s="810">
        <v>475</v>
      </c>
    </row>
    <row r="21" spans="1:35" ht="13.5" thickBot="1" x14ac:dyDescent="0.25">
      <c r="A21" s="1678" t="s">
        <v>129</v>
      </c>
      <c r="B21" s="454" t="s">
        <v>130</v>
      </c>
      <c r="C21" s="459" t="s">
        <v>6</v>
      </c>
      <c r="D21" s="831">
        <v>10000</v>
      </c>
      <c r="E21" s="461" t="s">
        <v>124</v>
      </c>
      <c r="F21" s="456">
        <v>41426</v>
      </c>
      <c r="G21" s="462" t="s">
        <v>131</v>
      </c>
      <c r="H21" s="241" t="s">
        <v>1373</v>
      </c>
      <c r="I21" s="291">
        <f t="shared" si="7"/>
        <v>1</v>
      </c>
      <c r="J21" s="291">
        <f t="shared" si="8"/>
        <v>0</v>
      </c>
      <c r="K21" s="799" t="e">
        <f>DAYS360(F21,#REF!,FALSE)/30</f>
        <v>#REF!</v>
      </c>
      <c r="M21" s="809">
        <v>466</v>
      </c>
    </row>
    <row r="22" spans="1:35" ht="14.25" thickBot="1" x14ac:dyDescent="0.3">
      <c r="A22" s="1678" t="s">
        <v>132</v>
      </c>
      <c r="B22" s="403" t="s">
        <v>133</v>
      </c>
      <c r="C22" s="455" t="s">
        <v>13</v>
      </c>
      <c r="D22" s="831">
        <v>10000</v>
      </c>
      <c r="E22" s="455" t="s">
        <v>134</v>
      </c>
      <c r="F22" s="456">
        <v>41532</v>
      </c>
      <c r="G22" s="460" t="s">
        <v>135</v>
      </c>
      <c r="H22" s="241" t="s">
        <v>1386</v>
      </c>
      <c r="I22" s="291">
        <f t="shared" si="7"/>
        <v>0</v>
      </c>
      <c r="J22" s="291">
        <f t="shared" si="8"/>
        <v>1</v>
      </c>
      <c r="K22" s="799" t="e">
        <f>DAYS360(F22,#REF!,FALSE)/30</f>
        <v>#REF!</v>
      </c>
      <c r="M22" s="809">
        <v>454</v>
      </c>
    </row>
    <row r="23" spans="1:35" ht="14.25" thickBot="1" x14ac:dyDescent="0.3">
      <c r="A23" s="1678" t="s">
        <v>136</v>
      </c>
      <c r="B23" s="403" t="s">
        <v>133</v>
      </c>
      <c r="C23" s="455" t="s">
        <v>13</v>
      </c>
      <c r="D23" s="831">
        <v>10000</v>
      </c>
      <c r="E23" s="461" t="s">
        <v>134</v>
      </c>
      <c r="F23" s="456">
        <v>41532</v>
      </c>
      <c r="G23" s="460" t="s">
        <v>137</v>
      </c>
      <c r="H23" s="241" t="s">
        <v>1379</v>
      </c>
      <c r="I23" s="291">
        <f t="shared" si="7"/>
        <v>0</v>
      </c>
      <c r="J23" s="291">
        <f t="shared" si="8"/>
        <v>1</v>
      </c>
      <c r="K23" s="799" t="e">
        <f>DAYS360(F23,#REF!,FALSE)/30</f>
        <v>#REF!</v>
      </c>
      <c r="M23" s="809">
        <v>423</v>
      </c>
    </row>
    <row r="24" spans="1:35" ht="13.5" thickBot="1" x14ac:dyDescent="0.25">
      <c r="A24" s="1678" t="s">
        <v>138</v>
      </c>
      <c r="B24" s="403" t="s">
        <v>133</v>
      </c>
      <c r="C24" s="455" t="s">
        <v>13</v>
      </c>
      <c r="D24" s="838">
        <v>10000</v>
      </c>
      <c r="E24" s="455" t="s">
        <v>134</v>
      </c>
      <c r="F24" s="456">
        <v>41532</v>
      </c>
      <c r="G24" s="1691" t="s">
        <v>139</v>
      </c>
      <c r="H24" s="1692" t="s">
        <v>1380</v>
      </c>
      <c r="I24" s="291">
        <f t="shared" si="7"/>
        <v>0</v>
      </c>
      <c r="J24" s="291">
        <f t="shared" si="8"/>
        <v>1</v>
      </c>
      <c r="K24" s="799" t="e">
        <f>DAYS360(F24,#REF!,FALSE)/30</f>
        <v>#REF!</v>
      </c>
      <c r="M24" s="809">
        <v>386</v>
      </c>
    </row>
    <row r="25" spans="1:35" ht="13.5" thickBot="1" x14ac:dyDescent="0.25">
      <c r="A25" s="1678" t="s">
        <v>140</v>
      </c>
      <c r="B25" s="403" t="s">
        <v>133</v>
      </c>
      <c r="C25" s="455" t="s">
        <v>13</v>
      </c>
      <c r="D25" s="838">
        <v>10000</v>
      </c>
      <c r="E25" s="455" t="s">
        <v>134</v>
      </c>
      <c r="F25" s="456">
        <v>41532</v>
      </c>
      <c r="G25" s="1691" t="s">
        <v>141</v>
      </c>
      <c r="H25" s="1693" t="s">
        <v>1380</v>
      </c>
      <c r="I25" s="291">
        <f t="shared" si="7"/>
        <v>0</v>
      </c>
      <c r="J25" s="291">
        <f t="shared" si="8"/>
        <v>1</v>
      </c>
      <c r="K25" s="799" t="e">
        <f>DAYS360(F25,#REF!,FALSE)/30</f>
        <v>#REF!</v>
      </c>
      <c r="M25" s="809">
        <v>364</v>
      </c>
    </row>
    <row r="26" spans="1:35" ht="6.75" customHeight="1" thickBot="1" x14ac:dyDescent="0.25"/>
    <row r="27" spans="1:35" ht="14.25" thickBot="1" x14ac:dyDescent="0.3">
      <c r="A27" s="1756" t="s">
        <v>145</v>
      </c>
      <c r="B27" s="1757" t="s">
        <v>133</v>
      </c>
      <c r="C27" s="1758" t="s">
        <v>13</v>
      </c>
      <c r="D27" s="1759">
        <v>10000</v>
      </c>
      <c r="E27" s="1758" t="s">
        <v>32</v>
      </c>
      <c r="F27" s="1760">
        <v>41564</v>
      </c>
      <c r="G27" s="1761" t="s">
        <v>146</v>
      </c>
      <c r="H27" s="1694" t="s">
        <v>1380</v>
      </c>
      <c r="I27" s="301">
        <f t="shared" si="7"/>
        <v>0</v>
      </c>
      <c r="J27" s="301">
        <f t="shared" si="8"/>
        <v>1</v>
      </c>
      <c r="K27" s="1762" t="e">
        <f>DAYS360(F27,#REF!,FALSE)/30</f>
        <v>#REF!</v>
      </c>
      <c r="L27" s="1244"/>
      <c r="M27" s="1763">
        <v>415</v>
      </c>
    </row>
    <row r="28" spans="1:35" ht="14.25" thickBot="1" x14ac:dyDescent="0.3">
      <c r="A28" s="1699" t="s">
        <v>147</v>
      </c>
      <c r="B28" s="1547" t="s">
        <v>148</v>
      </c>
      <c r="C28" s="1548" t="s">
        <v>6</v>
      </c>
      <c r="D28" s="1549">
        <v>13000</v>
      </c>
      <c r="E28" s="826" t="s">
        <v>26</v>
      </c>
      <c r="F28" s="1550">
        <v>41562</v>
      </c>
      <c r="G28" s="1551" t="s">
        <v>149</v>
      </c>
      <c r="H28" s="1764" t="s">
        <v>1387</v>
      </c>
      <c r="I28" s="291">
        <f t="shared" si="7"/>
        <v>1</v>
      </c>
      <c r="J28" s="291">
        <f t="shared" si="8"/>
        <v>0</v>
      </c>
      <c r="K28" s="1755" t="e">
        <f>DAYS360(F28,#REF!,FALSE)/30</f>
        <v>#REF!</v>
      </c>
      <c r="L28" s="378"/>
      <c r="M28" s="1765">
        <v>317</v>
      </c>
    </row>
    <row r="29" spans="1:35" ht="6" customHeight="1" thickBot="1" x14ac:dyDescent="0.25"/>
    <row r="30" spans="1:35" ht="18.75" thickBot="1" x14ac:dyDescent="0.45">
      <c r="A30" s="1679" t="s">
        <v>108</v>
      </c>
      <c r="B30" s="7" t="s">
        <v>150</v>
      </c>
      <c r="C30" s="351" t="s">
        <v>13</v>
      </c>
      <c r="D30" s="542">
        <v>20000</v>
      </c>
      <c r="E30" s="289" t="s">
        <v>115</v>
      </c>
      <c r="F30" s="929">
        <v>41931</v>
      </c>
      <c r="G30" s="327" t="s">
        <v>358</v>
      </c>
      <c r="H30" s="554" t="s">
        <v>1377</v>
      </c>
      <c r="I30" s="291">
        <f>+IF($C30="MACHO",1,0)</f>
        <v>0</v>
      </c>
      <c r="J30" s="291">
        <f>+IF($C30="HEMBRA",1,0)</f>
        <v>1</v>
      </c>
      <c r="K30" s="292">
        <f>+IF($C30="-",1,0)</f>
        <v>0</v>
      </c>
    </row>
    <row r="31" spans="1:35" ht="18.75" thickBot="1" x14ac:dyDescent="0.45">
      <c r="A31" s="1702" t="s">
        <v>110</v>
      </c>
      <c r="B31" s="68" t="s">
        <v>330</v>
      </c>
      <c r="C31" s="1532" t="s">
        <v>6</v>
      </c>
      <c r="D31" s="835">
        <v>20000</v>
      </c>
      <c r="E31" s="298" t="s">
        <v>115</v>
      </c>
      <c r="F31" s="930">
        <v>41931</v>
      </c>
      <c r="G31" s="812" t="s">
        <v>1263</v>
      </c>
      <c r="H31" s="813" t="s">
        <v>1390</v>
      </c>
      <c r="I31" s="340">
        <f>+IF($C31="MACHO",1,0)</f>
        <v>1</v>
      </c>
      <c r="J31" s="340">
        <f>+IF($C31="HEMBRA",1,0)</f>
        <v>0</v>
      </c>
      <c r="K31" s="442">
        <f>+IF($C31="-",1,0)</f>
        <v>0</v>
      </c>
    </row>
    <row r="32" spans="1:35" ht="26.25" thickBot="1" x14ac:dyDescent="0.3">
      <c r="A32" s="1679" t="s">
        <v>214</v>
      </c>
      <c r="B32" s="7" t="s">
        <v>366</v>
      </c>
      <c r="C32" s="1542" t="s">
        <v>6</v>
      </c>
      <c r="D32" s="836">
        <v>15000</v>
      </c>
      <c r="E32" s="289" t="s">
        <v>251</v>
      </c>
      <c r="F32" s="929">
        <v>42040</v>
      </c>
      <c r="G32" s="568" t="s">
        <v>259</v>
      </c>
      <c r="H32" s="560" t="s">
        <v>1383</v>
      </c>
      <c r="I32" s="291">
        <f>+IF($C32="MACHO",1,0)</f>
        <v>1</v>
      </c>
      <c r="J32" s="291">
        <f>+IF($C32="HEMBRA",1,0)</f>
        <v>0</v>
      </c>
      <c r="K32" s="292">
        <f>+IF($C32="-",1,0)</f>
        <v>0</v>
      </c>
    </row>
    <row r="33" spans="1:14" ht="13.5" thickBot="1" x14ac:dyDescent="0.25">
      <c r="H33" s="1325"/>
      <c r="I33" s="2">
        <f>SUM(I3:I32)</f>
        <v>8</v>
      </c>
      <c r="J33" s="1">
        <f>SUM(J3:J32)</f>
        <v>18</v>
      </c>
      <c r="L33" s="241" t="s">
        <v>1394</v>
      </c>
      <c r="M33" s="1">
        <f>+I33+J33</f>
        <v>26</v>
      </c>
    </row>
    <row r="34" spans="1:14" x14ac:dyDescent="0.2">
      <c r="H34" s="1325"/>
    </row>
    <row r="37" spans="1:14" ht="13.5" thickBot="1" x14ac:dyDescent="0.25">
      <c r="A37" s="241" t="s">
        <v>1393</v>
      </c>
      <c r="H37" s="241" t="s">
        <v>700</v>
      </c>
    </row>
    <row r="38" spans="1:14" ht="13.5" thickBot="1" x14ac:dyDescent="0.25">
      <c r="A38" s="1553" t="s">
        <v>444</v>
      </c>
      <c r="B38" s="1554" t="s">
        <v>643</v>
      </c>
      <c r="C38" s="826" t="s">
        <v>13</v>
      </c>
      <c r="D38" s="1549">
        <v>10000</v>
      </c>
      <c r="E38" s="827" t="s">
        <v>578</v>
      </c>
      <c r="F38" s="828">
        <v>41792</v>
      </c>
      <c r="G38" s="1705"/>
      <c r="H38" s="1703">
        <v>43191</v>
      </c>
      <c r="I38" s="291">
        <f>+IF($C38="MACHO",1,0)</f>
        <v>0</v>
      </c>
      <c r="J38" s="291">
        <f>+IF($C38="HEMBRA",1,0)</f>
        <v>1</v>
      </c>
      <c r="K38" s="1661" t="e">
        <f>DAYS360(F38,#REF!,FALSE)/30</f>
        <v>#REF!</v>
      </c>
      <c r="M38" s="829">
        <v>234</v>
      </c>
      <c r="N38" s="241" t="s">
        <v>1391</v>
      </c>
    </row>
    <row r="39" spans="1:14" ht="14.25" thickBot="1" x14ac:dyDescent="0.3">
      <c r="A39" s="1563" t="s">
        <v>142</v>
      </c>
      <c r="B39" s="1564" t="s">
        <v>645</v>
      </c>
      <c r="C39" s="1565" t="s">
        <v>13</v>
      </c>
      <c r="D39" s="1706">
        <v>3000</v>
      </c>
      <c r="E39" s="1565" t="s">
        <v>26</v>
      </c>
      <c r="F39" s="1566">
        <v>41549</v>
      </c>
      <c r="G39" s="1707" t="s">
        <v>144</v>
      </c>
      <c r="H39" s="1704">
        <v>43132</v>
      </c>
      <c r="I39" s="291">
        <f>+IF($C39="MACHO",1,0)</f>
        <v>0</v>
      </c>
      <c r="J39" s="291">
        <f>+IF($C39="HEMBRA",1,0)</f>
        <v>1</v>
      </c>
      <c r="K39" s="799" t="e">
        <f>DAYS360(F39,#REF!,FALSE)/30</f>
        <v>#REF!</v>
      </c>
      <c r="M39" s="809">
        <v>316</v>
      </c>
      <c r="N39" s="241" t="s">
        <v>1392</v>
      </c>
    </row>
  </sheetData>
  <hyperlinks>
    <hyperlink ref="G4" r:id="rId1" tooltip="Butterfree" display="http://es.pokemon.wikia.com/wiki/Butterfree"/>
    <hyperlink ref="G5" r:id="rId2" tooltip="Weedle" display="http://es.pokemon.wikia.com/wiki/Weedle"/>
    <hyperlink ref="G6" r:id="rId3" tooltip="Pidgeot" display="http://es.pokemon.wikia.com/wiki/Pidgeot"/>
    <hyperlink ref="G15" r:id="rId4" tooltip="Henna" display="https://www.todopapas.com/nombres/nombres-de-nina/henna"/>
    <hyperlink ref="B13" r:id="rId5"/>
    <hyperlink ref="B14" r:id="rId6"/>
    <hyperlink ref="B15" r:id="rId7"/>
    <hyperlink ref="B16" r:id="rId8"/>
    <hyperlink ref="B17" r:id="rId9"/>
    <hyperlink ref="B19" r:id="rId10" display="POGONA SUNFIRE hembra juvenil peso optimo para criar"/>
    <hyperlink ref="B20" r:id="rId11" display="POGOnA SUNFIRE macho juvenil"/>
    <hyperlink ref="B21" r:id="rId12" display="POGONITA juvenil SUNFIRE"/>
    <hyperlink ref="G32" r:id="rId13" tooltip="Charmander" display="http://es.pokemon.wikia.com/wiki/Charmander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18"/>
  <sheetViews>
    <sheetView zoomScale="90" zoomScaleNormal="90" workbookViewId="0">
      <pane xSplit="1" topLeftCell="B1" activePane="topRight" state="frozen"/>
      <selection activeCell="A42" sqref="A42"/>
      <selection pane="topRight" activeCell="O14" sqref="O14"/>
    </sheetView>
  </sheetViews>
  <sheetFormatPr defaultColWidth="9.140625" defaultRowHeight="18" x14ac:dyDescent="0.4"/>
  <cols>
    <col min="1" max="1" width="6" style="762" customWidth="1"/>
    <col min="2" max="2" width="33.42578125" style="762" customWidth="1"/>
    <col min="3" max="3" width="11.140625" style="763" customWidth="1"/>
    <col min="4" max="4" width="7.28515625" style="764" customWidth="1"/>
    <col min="5" max="5" width="3.85546875" style="643" customWidth="1"/>
    <col min="6" max="6" width="11.85546875" style="762" customWidth="1"/>
    <col min="7" max="7" width="7.85546875" style="765" customWidth="1"/>
    <col min="8" max="8" width="8.5703125" style="473" customWidth="1"/>
    <col min="9" max="9" width="4.5703125" style="470" customWidth="1"/>
    <col min="10" max="10" width="4.140625" customWidth="1"/>
    <col min="11" max="11" width="5.140625" style="470" customWidth="1"/>
  </cols>
  <sheetData>
    <row r="1" spans="1:16" ht="39.75" customHeight="1" thickBot="1" x14ac:dyDescent="0.45">
      <c r="A1" s="922"/>
      <c r="B1" s="627" t="s">
        <v>40</v>
      </c>
      <c r="C1" s="1822" t="s">
        <v>441</v>
      </c>
      <c r="D1" s="1823"/>
      <c r="E1" s="628"/>
      <c r="F1" s="629">
        <f ca="1">NOW()</f>
        <v>43551.770997800922</v>
      </c>
      <c r="G1" s="630"/>
      <c r="H1" s="488" t="s">
        <v>477</v>
      </c>
      <c r="I1" s="926">
        <v>42726</v>
      </c>
      <c r="J1" s="927">
        <v>42408</v>
      </c>
      <c r="K1" s="925">
        <v>42566</v>
      </c>
    </row>
    <row r="2" spans="1:16" ht="18.75" thickBot="1" x14ac:dyDescent="0.45">
      <c r="A2" s="633" t="s">
        <v>0</v>
      </c>
      <c r="B2" s="632" t="s">
        <v>1</v>
      </c>
      <c r="C2" s="633" t="s">
        <v>2</v>
      </c>
      <c r="D2" s="636" t="s">
        <v>3</v>
      </c>
      <c r="E2" s="637" t="s">
        <v>4</v>
      </c>
      <c r="F2" s="633" t="s">
        <v>5</v>
      </c>
      <c r="G2" s="638" t="s">
        <v>10</v>
      </c>
      <c r="H2" s="291"/>
      <c r="K2" s="1154"/>
    </row>
    <row r="3" spans="1:16" s="6" customFormat="1" ht="19.5" customHeight="1" thickBot="1" x14ac:dyDescent="0.45">
      <c r="A3" s="639">
        <v>1041</v>
      </c>
      <c r="B3" s="640" t="s">
        <v>21</v>
      </c>
      <c r="C3" s="641" t="s">
        <v>18</v>
      </c>
      <c r="D3" s="642">
        <v>3300.0000000000005</v>
      </c>
      <c r="E3" s="807" t="s">
        <v>20</v>
      </c>
      <c r="F3" s="644">
        <v>41302</v>
      </c>
      <c r="G3" s="645" t="s">
        <v>168</v>
      </c>
      <c r="H3" s="296">
        <v>61</v>
      </c>
      <c r="I3" s="3"/>
      <c r="K3" s="1331">
        <v>87</v>
      </c>
    </row>
    <row r="4" spans="1:16" s="6" customFormat="1" ht="19.5" customHeight="1" thickBot="1" x14ac:dyDescent="0.45">
      <c r="A4" s="639">
        <v>1046</v>
      </c>
      <c r="B4" s="745" t="s">
        <v>657</v>
      </c>
      <c r="C4" s="512" t="s">
        <v>13</v>
      </c>
      <c r="D4" s="650">
        <v>2860.0000000000005</v>
      </c>
      <c r="E4" s="628" t="s">
        <v>43</v>
      </c>
      <c r="F4" s="629">
        <v>41399</v>
      </c>
      <c r="G4" s="638" t="s">
        <v>654</v>
      </c>
      <c r="H4" s="296"/>
      <c r="I4" s="3"/>
      <c r="K4" s="1331">
        <v>72</v>
      </c>
    </row>
    <row r="5" spans="1:16" s="6" customFormat="1" ht="19.5" customHeight="1" thickBot="1" x14ac:dyDescent="0.45">
      <c r="A5" s="922">
        <v>1048</v>
      </c>
      <c r="B5" s="661" t="s">
        <v>15</v>
      </c>
      <c r="C5" s="632" t="s">
        <v>13</v>
      </c>
      <c r="D5" s="650">
        <v>2640</v>
      </c>
      <c r="E5" s="628" t="s">
        <v>16</v>
      </c>
      <c r="F5" s="629">
        <v>41244</v>
      </c>
      <c r="G5" s="651" t="s">
        <v>24</v>
      </c>
      <c r="H5" s="296">
        <v>51</v>
      </c>
      <c r="I5" s="3"/>
      <c r="K5" s="1331">
        <v>58</v>
      </c>
    </row>
    <row r="6" spans="1:16" s="6" customFormat="1" ht="19.5" customHeight="1" thickBot="1" x14ac:dyDescent="0.45">
      <c r="A6" s="922">
        <v>1073</v>
      </c>
      <c r="B6" s="653" t="s">
        <v>27</v>
      </c>
      <c r="C6" s="632" t="s">
        <v>13</v>
      </c>
      <c r="D6" s="650">
        <v>3630.0000000000005</v>
      </c>
      <c r="E6" s="654" t="s">
        <v>26</v>
      </c>
      <c r="F6" s="655">
        <v>41440</v>
      </c>
      <c r="G6" s="656" t="s">
        <v>62</v>
      </c>
      <c r="H6" s="340">
        <v>70</v>
      </c>
      <c r="I6" s="533">
        <v>68</v>
      </c>
      <c r="K6" s="1331">
        <v>100</v>
      </c>
    </row>
    <row r="7" spans="1:16" s="6" customFormat="1" ht="19.5" customHeight="1" thickBot="1" x14ac:dyDescent="0.45">
      <c r="A7" s="922">
        <v>1082</v>
      </c>
      <c r="B7" s="653" t="s">
        <v>533</v>
      </c>
      <c r="C7" s="632" t="s">
        <v>6</v>
      </c>
      <c r="D7" s="650">
        <v>2178.0000000000005</v>
      </c>
      <c r="E7" s="657" t="s">
        <v>31</v>
      </c>
      <c r="F7" s="658">
        <v>41437</v>
      </c>
      <c r="G7" s="656" t="s">
        <v>58</v>
      </c>
      <c r="H7" s="500">
        <v>77</v>
      </c>
      <c r="I7" s="3"/>
      <c r="J7" s="6">
        <v>75</v>
      </c>
      <c r="K7" s="1331">
        <v>95</v>
      </c>
    </row>
    <row r="8" spans="1:16" s="6" customFormat="1" ht="19.5" customHeight="1" thickBot="1" x14ac:dyDescent="0.45">
      <c r="A8" s="922">
        <v>1090</v>
      </c>
      <c r="B8" s="659" t="s">
        <v>29</v>
      </c>
      <c r="C8" s="632" t="s">
        <v>13</v>
      </c>
      <c r="D8" s="650">
        <v>3300.0000000000005</v>
      </c>
      <c r="E8" s="628" t="s">
        <v>30</v>
      </c>
      <c r="F8" s="660">
        <v>41427</v>
      </c>
      <c r="G8" s="656" t="s">
        <v>70</v>
      </c>
      <c r="H8" s="291">
        <v>53</v>
      </c>
      <c r="I8" s="3"/>
      <c r="K8" s="1331">
        <v>75</v>
      </c>
    </row>
    <row r="9" spans="1:16" s="6" customFormat="1" ht="19.5" customHeight="1" thickBot="1" x14ac:dyDescent="0.45">
      <c r="A9" s="922">
        <v>1101</v>
      </c>
      <c r="B9" s="653" t="s">
        <v>36</v>
      </c>
      <c r="C9" s="923" t="s">
        <v>13</v>
      </c>
      <c r="D9" s="650">
        <v>3080.0000000000005</v>
      </c>
      <c r="E9" s="657" t="s">
        <v>20</v>
      </c>
      <c r="F9" s="629">
        <v>41540</v>
      </c>
      <c r="G9" s="656" t="s">
        <v>56</v>
      </c>
      <c r="H9" s="489">
        <v>54</v>
      </c>
      <c r="I9" s="3"/>
      <c r="K9" s="1331">
        <v>66</v>
      </c>
    </row>
    <row r="10" spans="1:16" s="6" customFormat="1" ht="19.5" customHeight="1" thickBot="1" x14ac:dyDescent="0.45">
      <c r="A10" s="922">
        <v>1113</v>
      </c>
      <c r="B10" s="653" t="s">
        <v>333</v>
      </c>
      <c r="C10" s="845" t="s">
        <v>13</v>
      </c>
      <c r="D10" s="846">
        <v>3300.0000000000005</v>
      </c>
      <c r="E10" s="847" t="s">
        <v>44</v>
      </c>
      <c r="F10" s="848">
        <v>41651</v>
      </c>
      <c r="G10" s="849" t="s">
        <v>60</v>
      </c>
      <c r="H10" s="474">
        <v>57</v>
      </c>
      <c r="I10" s="3"/>
      <c r="K10" s="1331">
        <v>76</v>
      </c>
    </row>
    <row r="11" spans="1:16" s="6" customFormat="1" ht="19.5" customHeight="1" thickBot="1" x14ac:dyDescent="0.45">
      <c r="A11" s="922">
        <v>1120</v>
      </c>
      <c r="B11" s="673" t="s">
        <v>49</v>
      </c>
      <c r="C11" s="674" t="s">
        <v>6</v>
      </c>
      <c r="D11" s="675">
        <v>3080.0000000000005</v>
      </c>
      <c r="E11" s="671" t="s">
        <v>42</v>
      </c>
      <c r="F11" s="668">
        <v>41430</v>
      </c>
      <c r="G11" s="662" t="s">
        <v>164</v>
      </c>
      <c r="H11" s="502">
        <v>80</v>
      </c>
      <c r="I11" s="3"/>
      <c r="K11" s="1331">
        <v>109</v>
      </c>
    </row>
    <row r="12" spans="1:16" s="6" customFormat="1" ht="19.5" customHeight="1" thickBot="1" x14ac:dyDescent="0.45">
      <c r="A12" s="922">
        <v>1121</v>
      </c>
      <c r="B12" s="665" t="s">
        <v>49</v>
      </c>
      <c r="C12" s="674" t="s">
        <v>6</v>
      </c>
      <c r="D12" s="675">
        <v>2613.6000000000004</v>
      </c>
      <c r="E12" s="667" t="s">
        <v>42</v>
      </c>
      <c r="F12" s="676">
        <v>41440</v>
      </c>
      <c r="G12" s="677" t="s">
        <v>64</v>
      </c>
      <c r="H12" s="502">
        <v>86</v>
      </c>
      <c r="I12" s="3"/>
      <c r="K12" s="1331">
        <v>95</v>
      </c>
    </row>
    <row r="13" spans="1:16" s="6" customFormat="1" ht="19.5" customHeight="1" thickBot="1" x14ac:dyDescent="0.45">
      <c r="A13" s="922">
        <v>1122</v>
      </c>
      <c r="B13" s="745" t="s">
        <v>29</v>
      </c>
      <c r="C13" s="674" t="s">
        <v>13</v>
      </c>
      <c r="D13" s="666">
        <v>3630.0000000000005</v>
      </c>
      <c r="E13" s="667" t="s">
        <v>26</v>
      </c>
      <c r="F13" s="668">
        <v>41682</v>
      </c>
      <c r="G13" s="677" t="s">
        <v>68</v>
      </c>
      <c r="H13" s="474">
        <v>65</v>
      </c>
      <c r="I13" s="3">
        <v>64</v>
      </c>
      <c r="K13" s="1331">
        <v>91</v>
      </c>
    </row>
    <row r="14" spans="1:16" s="6" customFormat="1" ht="19.5" customHeight="1" thickBot="1" x14ac:dyDescent="0.3">
      <c r="A14" s="922">
        <v>1127</v>
      </c>
      <c r="B14" s="679" t="s">
        <v>12</v>
      </c>
      <c r="C14" s="680" t="s">
        <v>13</v>
      </c>
      <c r="D14" s="666">
        <v>3300.0000000000005</v>
      </c>
      <c r="E14" s="671" t="s">
        <v>26</v>
      </c>
      <c r="F14" s="668">
        <v>41633</v>
      </c>
      <c r="G14" s="681" t="s">
        <v>54</v>
      </c>
      <c r="H14" s="1256" t="s">
        <v>501</v>
      </c>
      <c r="I14" s="3">
        <v>48</v>
      </c>
      <c r="K14" s="1331">
        <v>72</v>
      </c>
    </row>
    <row r="15" spans="1:16" s="6" customFormat="1" ht="19.5" customHeight="1" thickBot="1" x14ac:dyDescent="0.45">
      <c r="A15" s="422">
        <v>1129</v>
      </c>
      <c r="B15" s="1326" t="s">
        <v>51</v>
      </c>
      <c r="C15" s="444" t="s">
        <v>13</v>
      </c>
      <c r="D15" s="1327">
        <v>3300.0000000000005</v>
      </c>
      <c r="E15" s="446" t="s">
        <v>26</v>
      </c>
      <c r="F15" s="447">
        <v>41630</v>
      </c>
      <c r="G15" s="424" t="s">
        <v>57</v>
      </c>
      <c r="H15" s="419">
        <v>64</v>
      </c>
      <c r="I15" s="1328"/>
      <c r="J15" s="1329"/>
      <c r="K15" s="1332">
        <v>93</v>
      </c>
      <c r="L15" s="1330"/>
    </row>
    <row r="16" spans="1:16" s="6" customFormat="1" ht="19.5" customHeight="1" thickBot="1" x14ac:dyDescent="0.45">
      <c r="A16" s="922">
        <v>1130</v>
      </c>
      <c r="B16" s="673" t="s">
        <v>52</v>
      </c>
      <c r="C16" s="680" t="s">
        <v>13</v>
      </c>
      <c r="D16" s="666">
        <v>3960.0000000000005</v>
      </c>
      <c r="E16" s="671" t="s">
        <v>26</v>
      </c>
      <c r="F16" s="668">
        <v>41620</v>
      </c>
      <c r="G16" s="677" t="s">
        <v>88</v>
      </c>
      <c r="H16" s="489">
        <v>76</v>
      </c>
      <c r="I16" s="3"/>
      <c r="K16" s="1331">
        <v>107</v>
      </c>
      <c r="P16" s="36" t="s">
        <v>1021</v>
      </c>
    </row>
    <row r="17" spans="1:11" s="6" customFormat="1" ht="19.5" customHeight="1" thickBot="1" x14ac:dyDescent="0.45">
      <c r="A17" s="922">
        <v>1135</v>
      </c>
      <c r="B17" s="665" t="s">
        <v>335</v>
      </c>
      <c r="C17" s="674" t="s">
        <v>6</v>
      </c>
      <c r="D17" s="675">
        <v>3080.0000000000005</v>
      </c>
      <c r="E17" s="667" t="s">
        <v>26</v>
      </c>
      <c r="F17" s="668">
        <v>41336</v>
      </c>
      <c r="G17" s="687" t="s">
        <v>97</v>
      </c>
      <c r="H17" s="474">
        <v>85</v>
      </c>
      <c r="I17" s="3"/>
      <c r="K17" s="1331">
        <v>107</v>
      </c>
    </row>
    <row r="18" spans="1:11" s="6" customFormat="1" ht="19.5" customHeight="1" thickBot="1" x14ac:dyDescent="0.45">
      <c r="A18" s="922">
        <v>1136</v>
      </c>
      <c r="B18" s="665" t="s">
        <v>72</v>
      </c>
      <c r="C18" s="670" t="s">
        <v>6</v>
      </c>
      <c r="D18" s="666">
        <v>1980.0000000000002</v>
      </c>
      <c r="E18" s="667" t="s">
        <v>26</v>
      </c>
      <c r="F18" s="668">
        <v>41352</v>
      </c>
      <c r="G18" s="656" t="s">
        <v>163</v>
      </c>
      <c r="H18" s="474">
        <v>62</v>
      </c>
      <c r="I18" s="3"/>
      <c r="K18" s="1331">
        <v>76</v>
      </c>
    </row>
    <row r="19" spans="1:11" s="6" customFormat="1" ht="19.5" customHeight="1" thickBot="1" x14ac:dyDescent="0.45">
      <c r="A19" s="922">
        <v>1138</v>
      </c>
      <c r="B19" s="1103" t="s">
        <v>336</v>
      </c>
      <c r="C19" s="670" t="s">
        <v>13</v>
      </c>
      <c r="D19" s="675">
        <v>4400</v>
      </c>
      <c r="E19" s="667" t="s">
        <v>26</v>
      </c>
      <c r="F19" s="668">
        <v>41685</v>
      </c>
      <c r="G19" s="656" t="s">
        <v>166</v>
      </c>
      <c r="H19" s="474">
        <v>53</v>
      </c>
      <c r="I19" s="3"/>
      <c r="K19" s="1331">
        <v>51</v>
      </c>
    </row>
    <row r="20" spans="1:11" s="6" customFormat="1" ht="19.5" customHeight="1" thickBot="1" x14ac:dyDescent="0.45">
      <c r="A20" s="922">
        <v>1149</v>
      </c>
      <c r="B20" s="745" t="s">
        <v>76</v>
      </c>
      <c r="C20" s="670" t="s">
        <v>6</v>
      </c>
      <c r="D20" s="666">
        <v>1760.0000000000002</v>
      </c>
      <c r="E20" s="667" t="s">
        <v>30</v>
      </c>
      <c r="F20" s="668">
        <v>41416</v>
      </c>
      <c r="G20" s="656" t="s">
        <v>95</v>
      </c>
      <c r="H20" s="474">
        <v>80</v>
      </c>
      <c r="I20" s="3"/>
      <c r="J20" s="6">
        <v>80</v>
      </c>
      <c r="K20" s="1331">
        <v>96</v>
      </c>
    </row>
    <row r="21" spans="1:11" s="6" customFormat="1" ht="19.5" customHeight="1" thickBot="1" x14ac:dyDescent="0.45">
      <c r="A21" s="922">
        <v>1150</v>
      </c>
      <c r="B21" s="665" t="s">
        <v>76</v>
      </c>
      <c r="C21" s="670" t="s">
        <v>13</v>
      </c>
      <c r="D21" s="666">
        <v>3630.0000000000005</v>
      </c>
      <c r="E21" s="667" t="s">
        <v>30</v>
      </c>
      <c r="F21" s="668">
        <v>41461</v>
      </c>
      <c r="G21" s="656" t="s">
        <v>96</v>
      </c>
      <c r="H21" s="474">
        <v>48</v>
      </c>
      <c r="I21" s="3"/>
      <c r="K21" s="1331">
        <v>74</v>
      </c>
    </row>
    <row r="22" spans="1:11" s="6" customFormat="1" ht="19.5" customHeight="1" thickBot="1" x14ac:dyDescent="0.45">
      <c r="A22" s="922">
        <v>1162</v>
      </c>
      <c r="B22" s="688" t="s">
        <v>81</v>
      </c>
      <c r="C22" s="674" t="s">
        <v>6</v>
      </c>
      <c r="D22" s="666">
        <v>3080.0000000000005</v>
      </c>
      <c r="E22" s="689" t="s">
        <v>47</v>
      </c>
      <c r="F22" s="668">
        <v>41268</v>
      </c>
      <c r="G22" s="656" t="s">
        <v>103</v>
      </c>
      <c r="H22" s="474">
        <v>82</v>
      </c>
      <c r="I22" s="3"/>
      <c r="K22" s="1331">
        <v>91</v>
      </c>
    </row>
    <row r="23" spans="1:11" s="6" customFormat="1" ht="19.5" customHeight="1" thickBot="1" x14ac:dyDescent="0.45">
      <c r="A23" s="633">
        <v>1171</v>
      </c>
      <c r="B23" s="690" t="s">
        <v>84</v>
      </c>
      <c r="C23" s="670" t="s">
        <v>6</v>
      </c>
      <c r="D23" s="666">
        <v>2200</v>
      </c>
      <c r="E23" s="689" t="s">
        <v>42</v>
      </c>
      <c r="F23" s="691">
        <v>41628</v>
      </c>
      <c r="G23" s="656" t="s">
        <v>94</v>
      </c>
      <c r="H23" s="474">
        <v>74</v>
      </c>
      <c r="I23" s="3"/>
      <c r="K23" s="1331">
        <v>95</v>
      </c>
    </row>
    <row r="24" spans="1:11" s="6" customFormat="1" ht="19.5" customHeight="1" thickBot="1" x14ac:dyDescent="0.45">
      <c r="A24" s="633">
        <v>1172</v>
      </c>
      <c r="B24" s="665" t="s">
        <v>50</v>
      </c>
      <c r="C24" s="633" t="s">
        <v>6</v>
      </c>
      <c r="D24" s="666">
        <v>2613.6000000000004</v>
      </c>
      <c r="E24" s="689" t="s">
        <v>42</v>
      </c>
      <c r="F24" s="692">
        <v>41526</v>
      </c>
      <c r="G24" s="656" t="s">
        <v>92</v>
      </c>
      <c r="H24" s="474">
        <v>76</v>
      </c>
      <c r="I24" s="3"/>
      <c r="K24" s="1331">
        <v>95</v>
      </c>
    </row>
    <row r="25" spans="1:11" s="6" customFormat="1" ht="19.5" customHeight="1" thickBot="1" x14ac:dyDescent="0.45">
      <c r="A25" s="693" t="s">
        <v>22</v>
      </c>
      <c r="B25" s="665" t="s">
        <v>98</v>
      </c>
      <c r="C25" s="686" t="s">
        <v>17</v>
      </c>
      <c r="D25" s="694">
        <v>3630.0000000000009</v>
      </c>
      <c r="E25" s="689" t="s">
        <v>8</v>
      </c>
      <c r="F25" s="695">
        <v>40493</v>
      </c>
      <c r="G25" s="696" t="s">
        <v>38</v>
      </c>
      <c r="H25" s="474">
        <v>100</v>
      </c>
      <c r="I25" s="3"/>
      <c r="K25" s="1331">
        <v>111</v>
      </c>
    </row>
    <row r="26" spans="1:11" s="6" customFormat="1" ht="19.5" customHeight="1" thickBot="1" x14ac:dyDescent="0.45">
      <c r="A26" s="631">
        <v>1173</v>
      </c>
      <c r="B26" s="665" t="s">
        <v>85</v>
      </c>
      <c r="C26" s="633" t="s">
        <v>6</v>
      </c>
      <c r="D26" s="650">
        <v>1742.4000000000003</v>
      </c>
      <c r="E26" s="689" t="s">
        <v>42</v>
      </c>
      <c r="F26" s="697">
        <v>41627</v>
      </c>
      <c r="G26" s="696" t="s">
        <v>90</v>
      </c>
      <c r="H26" s="474">
        <v>86</v>
      </c>
      <c r="I26" s="3"/>
      <c r="K26" s="1331">
        <v>106</v>
      </c>
    </row>
    <row r="27" spans="1:11" s="6" customFormat="1" ht="19.5" customHeight="1" thickBot="1" x14ac:dyDescent="0.45">
      <c r="A27" s="631">
        <v>1177</v>
      </c>
      <c r="B27" s="665" t="s">
        <v>337</v>
      </c>
      <c r="C27" s="633" t="s">
        <v>13</v>
      </c>
      <c r="D27" s="698">
        <v>3630.0000000000005</v>
      </c>
      <c r="E27" s="667" t="s">
        <v>42</v>
      </c>
      <c r="F27" s="697">
        <v>41732</v>
      </c>
      <c r="G27" s="696" t="s">
        <v>101</v>
      </c>
      <c r="H27" s="503" t="s">
        <v>503</v>
      </c>
      <c r="I27" s="3">
        <v>54</v>
      </c>
      <c r="K27" s="1331">
        <v>98</v>
      </c>
    </row>
    <row r="28" spans="1:11" s="6" customFormat="1" ht="19.5" customHeight="1" thickBot="1" x14ac:dyDescent="0.45">
      <c r="A28" s="420">
        <v>1178</v>
      </c>
      <c r="B28" s="665" t="s">
        <v>87</v>
      </c>
      <c r="C28" s="633" t="s">
        <v>13</v>
      </c>
      <c r="D28" s="698">
        <v>5280</v>
      </c>
      <c r="E28" s="667" t="s">
        <v>42</v>
      </c>
      <c r="F28" s="697">
        <v>41732</v>
      </c>
      <c r="G28" s="696" t="s">
        <v>102</v>
      </c>
      <c r="H28" s="503">
        <v>67</v>
      </c>
      <c r="I28" s="3"/>
      <c r="K28" s="1331">
        <v>107</v>
      </c>
    </row>
    <row r="29" spans="1:11" s="6" customFormat="1" ht="19.5" customHeight="1" thickBot="1" x14ac:dyDescent="0.45">
      <c r="A29" s="631">
        <v>1187</v>
      </c>
      <c r="B29" s="703" t="s">
        <v>338</v>
      </c>
      <c r="C29" s="633" t="s">
        <v>6</v>
      </c>
      <c r="D29" s="698">
        <v>4180</v>
      </c>
      <c r="E29" s="704" t="s">
        <v>42</v>
      </c>
      <c r="F29" s="705">
        <v>41723</v>
      </c>
      <c r="G29" s="701" t="s">
        <v>117</v>
      </c>
      <c r="H29" s="474">
        <v>73</v>
      </c>
      <c r="I29" s="3"/>
      <c r="K29" s="1331">
        <v>99</v>
      </c>
    </row>
    <row r="30" spans="1:11" s="6" customFormat="1" ht="19.5" customHeight="1" thickBot="1" x14ac:dyDescent="0.45">
      <c r="A30" s="631">
        <v>1188</v>
      </c>
      <c r="B30" s="703" t="s">
        <v>391</v>
      </c>
      <c r="C30" s="633" t="s">
        <v>6</v>
      </c>
      <c r="D30" s="698">
        <v>5808.0000000000009</v>
      </c>
      <c r="E30" s="704" t="s">
        <v>42</v>
      </c>
      <c r="F30" s="705">
        <v>41709</v>
      </c>
      <c r="G30" s="696" t="s">
        <v>116</v>
      </c>
      <c r="H30" s="474">
        <v>70</v>
      </c>
      <c r="I30" s="3"/>
      <c r="K30" s="1331">
        <v>88</v>
      </c>
    </row>
    <row r="31" spans="1:11" s="6" customFormat="1" ht="17.25" customHeight="1" thickBot="1" x14ac:dyDescent="0.45">
      <c r="A31" s="562">
        <v>1199</v>
      </c>
      <c r="B31" s="665" t="s">
        <v>507</v>
      </c>
      <c r="C31" s="649" t="s">
        <v>6</v>
      </c>
      <c r="D31" s="700">
        <v>2750</v>
      </c>
      <c r="E31" s="708" t="s">
        <v>193</v>
      </c>
      <c r="F31" s="709">
        <v>42038</v>
      </c>
      <c r="G31" s="710" t="s">
        <v>197</v>
      </c>
      <c r="H31" s="474">
        <v>60</v>
      </c>
      <c r="I31" s="3"/>
      <c r="K31" s="1333">
        <v>89</v>
      </c>
    </row>
    <row r="32" spans="1:11" s="6" customFormat="1" ht="17.25" customHeight="1" thickBot="1" x14ac:dyDescent="0.45">
      <c r="A32" s="631">
        <v>1206</v>
      </c>
      <c r="B32" s="665" t="s">
        <v>508</v>
      </c>
      <c r="C32" s="649" t="s">
        <v>6</v>
      </c>
      <c r="D32" s="698">
        <v>2200</v>
      </c>
      <c r="E32" s="667" t="s">
        <v>193</v>
      </c>
      <c r="F32" s="713">
        <v>42042</v>
      </c>
      <c r="G32" s="696" t="s">
        <v>198</v>
      </c>
      <c r="H32" s="474">
        <v>62</v>
      </c>
      <c r="I32" s="3"/>
      <c r="K32" s="1333">
        <v>96</v>
      </c>
    </row>
    <row r="33" spans="1:11" s="6" customFormat="1" ht="17.25" customHeight="1" thickBot="1" x14ac:dyDescent="0.45">
      <c r="A33" s="631">
        <v>1208</v>
      </c>
      <c r="B33" s="665" t="s">
        <v>305</v>
      </c>
      <c r="C33" s="633" t="s">
        <v>13</v>
      </c>
      <c r="D33" s="698">
        <v>3300.0000000000005</v>
      </c>
      <c r="E33" s="667" t="s">
        <v>43</v>
      </c>
      <c r="F33" s="705">
        <v>42042</v>
      </c>
      <c r="G33" s="696" t="s">
        <v>204</v>
      </c>
      <c r="H33" s="474">
        <v>34</v>
      </c>
      <c r="I33" s="3"/>
      <c r="K33" s="1333">
        <v>65</v>
      </c>
    </row>
    <row r="34" spans="1:11" s="6" customFormat="1" ht="17.25" customHeight="1" thickBot="1" x14ac:dyDescent="0.45">
      <c r="A34" s="420">
        <v>1210</v>
      </c>
      <c r="B34" s="703" t="s">
        <v>307</v>
      </c>
      <c r="C34" s="633" t="s">
        <v>6</v>
      </c>
      <c r="D34" s="698">
        <v>1430.0000000000002</v>
      </c>
      <c r="E34" s="667" t="s">
        <v>44</v>
      </c>
      <c r="F34" s="697">
        <v>42080</v>
      </c>
      <c r="G34" s="696" t="s">
        <v>422</v>
      </c>
      <c r="H34" s="474">
        <v>37</v>
      </c>
      <c r="I34" s="3"/>
      <c r="K34" s="1333">
        <v>65</v>
      </c>
    </row>
    <row r="35" spans="1:11" s="6" customFormat="1" ht="17.25" customHeight="1" thickBot="1" x14ac:dyDescent="0.45">
      <c r="A35" s="631">
        <v>1211</v>
      </c>
      <c r="B35" s="665" t="s">
        <v>509</v>
      </c>
      <c r="C35" s="633" t="s">
        <v>6</v>
      </c>
      <c r="D35" s="698">
        <v>2420</v>
      </c>
      <c r="E35" s="667" t="s">
        <v>193</v>
      </c>
      <c r="F35" s="697">
        <v>42080</v>
      </c>
      <c r="G35" s="696" t="s">
        <v>421</v>
      </c>
      <c r="H35" s="474">
        <v>41</v>
      </c>
      <c r="I35" s="3"/>
      <c r="K35" s="1333">
        <v>71</v>
      </c>
    </row>
    <row r="36" spans="1:11" s="6" customFormat="1" ht="17.25" customHeight="1" thickBot="1" x14ac:dyDescent="0.45">
      <c r="A36" s="631">
        <v>1212</v>
      </c>
      <c r="B36" s="665" t="s">
        <v>311</v>
      </c>
      <c r="C36" s="633" t="s">
        <v>6</v>
      </c>
      <c r="D36" s="698">
        <v>2420</v>
      </c>
      <c r="E36" s="667" t="s">
        <v>44</v>
      </c>
      <c r="F36" s="697">
        <v>42069</v>
      </c>
      <c r="G36" s="696" t="s">
        <v>419</v>
      </c>
      <c r="H36" s="474"/>
      <c r="I36" s="3"/>
      <c r="K36" s="1333">
        <v>84</v>
      </c>
    </row>
    <row r="37" spans="1:11" s="6" customFormat="1" ht="17.25" customHeight="1" thickBot="1" x14ac:dyDescent="0.45">
      <c r="A37" s="562">
        <v>1220</v>
      </c>
      <c r="B37" s="665" t="s">
        <v>510</v>
      </c>
      <c r="C37" s="718" t="s">
        <v>6</v>
      </c>
      <c r="D37" s="700">
        <v>2904.0000000000005</v>
      </c>
      <c r="E37" s="708" t="s">
        <v>189</v>
      </c>
      <c r="F37" s="719">
        <v>42088</v>
      </c>
      <c r="G37" s="710" t="s">
        <v>427</v>
      </c>
      <c r="H37" s="474">
        <v>34</v>
      </c>
      <c r="I37" s="3"/>
      <c r="K37" s="1333">
        <v>44</v>
      </c>
    </row>
    <row r="38" spans="1:11" s="6" customFormat="1" ht="17.25" customHeight="1" thickBot="1" x14ac:dyDescent="0.45">
      <c r="A38" s="562">
        <v>1224</v>
      </c>
      <c r="B38" s="699" t="s">
        <v>558</v>
      </c>
      <c r="C38" s="649" t="s">
        <v>6</v>
      </c>
      <c r="D38" s="700">
        <v>5500</v>
      </c>
      <c r="E38" s="708" t="s">
        <v>354</v>
      </c>
      <c r="F38" s="719">
        <v>42056</v>
      </c>
      <c r="G38" s="710" t="s">
        <v>424</v>
      </c>
      <c r="H38" s="474">
        <v>38</v>
      </c>
      <c r="I38" s="3"/>
      <c r="K38" s="1333">
        <v>67</v>
      </c>
    </row>
    <row r="39" spans="1:11" s="6" customFormat="1" ht="17.25" customHeight="1" thickBot="1" x14ac:dyDescent="0.25">
      <c r="A39" s="420">
        <v>1227</v>
      </c>
      <c r="B39" s="720" t="s">
        <v>511</v>
      </c>
      <c r="C39" s="633" t="s">
        <v>6</v>
      </c>
      <c r="D39" s="698">
        <v>4180</v>
      </c>
      <c r="E39" s="633" t="s">
        <v>411</v>
      </c>
      <c r="F39" s="721">
        <v>41661</v>
      </c>
      <c r="G39" s="633" t="s">
        <v>413</v>
      </c>
      <c r="H39" s="474">
        <v>85</v>
      </c>
      <c r="I39" s="3"/>
      <c r="K39" s="1334">
        <v>107</v>
      </c>
    </row>
    <row r="40" spans="1:11" s="6" customFormat="1" ht="17.25" customHeight="1" thickBot="1" x14ac:dyDescent="0.25">
      <c r="A40" s="646">
        <v>1228</v>
      </c>
      <c r="B40" s="722" t="s">
        <v>512</v>
      </c>
      <c r="C40" s="633" t="s">
        <v>13</v>
      </c>
      <c r="D40" s="723">
        <v>4400</v>
      </c>
      <c r="E40" s="686" t="s">
        <v>411</v>
      </c>
      <c r="F40" s="724">
        <v>41671</v>
      </c>
      <c r="G40" s="922" t="s">
        <v>414</v>
      </c>
      <c r="H40" s="474">
        <v>68</v>
      </c>
      <c r="I40" s="3"/>
      <c r="K40" s="871">
        <v>85</v>
      </c>
    </row>
    <row r="41" spans="1:11" s="6" customFormat="1" ht="17.25" customHeight="1" thickBot="1" x14ac:dyDescent="0.25">
      <c r="A41" s="725">
        <v>1229</v>
      </c>
      <c r="B41" s="726" t="s">
        <v>516</v>
      </c>
      <c r="C41" s="718" t="s">
        <v>13</v>
      </c>
      <c r="D41" s="700">
        <v>3300.0000000000005</v>
      </c>
      <c r="E41" s="686" t="s">
        <v>44</v>
      </c>
      <c r="F41" s="724">
        <v>42009</v>
      </c>
      <c r="G41" s="639" t="s">
        <v>521</v>
      </c>
      <c r="H41" s="474"/>
      <c r="I41" s="3"/>
      <c r="K41" s="533">
        <v>92</v>
      </c>
    </row>
    <row r="42" spans="1:11" s="6" customFormat="1" ht="17.25" customHeight="1" thickBot="1" x14ac:dyDescent="0.25">
      <c r="A42" s="725">
        <v>1230</v>
      </c>
      <c r="B42" s="727" t="s">
        <v>517</v>
      </c>
      <c r="C42" s="649" t="s">
        <v>13</v>
      </c>
      <c r="D42" s="728">
        <v>3080.0000000000005</v>
      </c>
      <c r="E42" s="718" t="s">
        <v>44</v>
      </c>
      <c r="F42" s="729">
        <v>41985</v>
      </c>
      <c r="G42" s="730" t="s">
        <v>522</v>
      </c>
      <c r="H42" s="474"/>
      <c r="I42" s="3"/>
      <c r="K42" s="533">
        <v>72</v>
      </c>
    </row>
    <row r="43" spans="1:11" s="6" customFormat="1" ht="17.25" customHeight="1" thickBot="1" x14ac:dyDescent="0.25">
      <c r="A43" s="420">
        <v>1233</v>
      </c>
      <c r="B43" s="720" t="s">
        <v>519</v>
      </c>
      <c r="C43" s="633" t="s">
        <v>6</v>
      </c>
      <c r="D43" s="698">
        <v>2750</v>
      </c>
      <c r="E43" s="633" t="s">
        <v>44</v>
      </c>
      <c r="F43" s="732">
        <v>41954</v>
      </c>
      <c r="G43" s="733" t="s">
        <v>520</v>
      </c>
      <c r="H43" s="474"/>
      <c r="I43" s="3"/>
      <c r="K43" s="3">
        <v>97</v>
      </c>
    </row>
    <row r="44" spans="1:11" s="6" customFormat="1" ht="17.25" customHeight="1" thickBot="1" x14ac:dyDescent="0.25">
      <c r="A44" s="631">
        <v>1235</v>
      </c>
      <c r="B44" s="720" t="s">
        <v>622</v>
      </c>
      <c r="C44" s="923" t="s">
        <v>13</v>
      </c>
      <c r="D44" s="698">
        <v>4400</v>
      </c>
      <c r="E44" s="633" t="s">
        <v>121</v>
      </c>
      <c r="F44" s="853">
        <v>41894</v>
      </c>
      <c r="G44" s="855" t="s">
        <v>649</v>
      </c>
      <c r="H44" s="474"/>
      <c r="I44" s="3"/>
      <c r="K44" s="3">
        <v>56</v>
      </c>
    </row>
    <row r="45" spans="1:11" s="6" customFormat="1" ht="15.75" customHeight="1" thickBot="1" x14ac:dyDescent="0.25">
      <c r="A45" s="289">
        <v>1238</v>
      </c>
      <c r="B45" s="344" t="s">
        <v>526</v>
      </c>
      <c r="C45" s="292" t="s">
        <v>13</v>
      </c>
      <c r="D45" s="334">
        <v>2750</v>
      </c>
      <c r="E45" s="291" t="s">
        <v>121</v>
      </c>
      <c r="F45" s="860">
        <v>42085</v>
      </c>
      <c r="G45" s="854" t="s">
        <v>648</v>
      </c>
      <c r="H45" s="474"/>
      <c r="I45" s="3"/>
      <c r="K45" s="3">
        <v>50</v>
      </c>
    </row>
    <row r="46" spans="1:11" s="6" customFormat="1" ht="17.25" customHeight="1" thickBot="1" x14ac:dyDescent="0.25">
      <c r="A46" s="631">
        <v>1249</v>
      </c>
      <c r="B46" s="720" t="s">
        <v>527</v>
      </c>
      <c r="C46" s="633" t="s">
        <v>13</v>
      </c>
      <c r="D46" s="698">
        <v>5500</v>
      </c>
      <c r="E46" s="633" t="s">
        <v>629</v>
      </c>
      <c r="F46" s="732">
        <v>42316</v>
      </c>
      <c r="G46" s="856" t="s">
        <v>544</v>
      </c>
      <c r="H46" s="474"/>
      <c r="I46" s="3"/>
      <c r="K46" s="3">
        <v>38</v>
      </c>
    </row>
    <row r="47" spans="1:11" s="6" customFormat="1" ht="17.25" customHeight="1" thickBot="1" x14ac:dyDescent="0.25">
      <c r="A47" s="631">
        <v>1253</v>
      </c>
      <c r="B47" s="727" t="s">
        <v>554</v>
      </c>
      <c r="C47" s="649" t="s">
        <v>13</v>
      </c>
      <c r="D47" s="736">
        <v>3300.0000000000005</v>
      </c>
      <c r="E47" s="649" t="s">
        <v>43</v>
      </c>
      <c r="F47" s="729">
        <v>42425</v>
      </c>
      <c r="G47" s="737" t="s">
        <v>427</v>
      </c>
      <c r="H47" s="474"/>
      <c r="I47" s="3"/>
      <c r="K47" s="3">
        <v>37</v>
      </c>
    </row>
    <row r="48" spans="1:11" s="6" customFormat="1" ht="17.25" customHeight="1" thickBot="1" x14ac:dyDescent="0.25">
      <c r="A48" s="631">
        <v>1254</v>
      </c>
      <c r="B48" s="738" t="s">
        <v>555</v>
      </c>
      <c r="C48" s="633" t="s">
        <v>13</v>
      </c>
      <c r="D48" s="698">
        <v>4400</v>
      </c>
      <c r="E48" s="633" t="s">
        <v>43</v>
      </c>
      <c r="F48" s="732">
        <v>42425</v>
      </c>
      <c r="G48" s="735" t="s">
        <v>651</v>
      </c>
      <c r="H48" s="474"/>
      <c r="I48" s="3"/>
      <c r="K48" s="3">
        <v>38</v>
      </c>
    </row>
    <row r="49" spans="1:20" s="6" customFormat="1" ht="17.25" customHeight="1" thickBot="1" x14ac:dyDescent="0.25">
      <c r="A49" s="631">
        <v>1255</v>
      </c>
      <c r="B49" s="738" t="s">
        <v>658</v>
      </c>
      <c r="C49" s="633" t="s">
        <v>6</v>
      </c>
      <c r="D49" s="698">
        <v>5500</v>
      </c>
      <c r="E49" s="633" t="s">
        <v>43</v>
      </c>
      <c r="F49" s="721">
        <v>41672</v>
      </c>
      <c r="G49" s="735" t="s">
        <v>659</v>
      </c>
      <c r="H49" s="474"/>
      <c r="I49" s="3"/>
      <c r="K49" s="3">
        <v>135</v>
      </c>
    </row>
    <row r="50" spans="1:20" s="6" customFormat="1" ht="17.25" customHeight="1" thickBot="1" x14ac:dyDescent="0.25">
      <c r="A50" s="631">
        <v>1256</v>
      </c>
      <c r="B50" s="738" t="s">
        <v>681</v>
      </c>
      <c r="C50" s="633" t="s">
        <v>13</v>
      </c>
      <c r="D50" s="698">
        <v>2000</v>
      </c>
      <c r="E50" s="633" t="s">
        <v>680</v>
      </c>
      <c r="F50" s="721">
        <v>42341</v>
      </c>
      <c r="G50" s="856" t="s">
        <v>687</v>
      </c>
      <c r="H50" s="474"/>
      <c r="I50" s="3"/>
      <c r="K50" s="3"/>
    </row>
    <row r="51" spans="1:20" s="6" customFormat="1" ht="17.25" customHeight="1" thickBot="1" x14ac:dyDescent="0.25">
      <c r="A51" s="631">
        <v>1257</v>
      </c>
      <c r="B51" s="738" t="s">
        <v>684</v>
      </c>
      <c r="C51" s="633" t="s">
        <v>6</v>
      </c>
      <c r="D51" s="698">
        <v>1000</v>
      </c>
      <c r="E51" s="633" t="s">
        <v>680</v>
      </c>
      <c r="F51" s="721">
        <v>42354</v>
      </c>
      <c r="G51" s="735" t="s">
        <v>686</v>
      </c>
      <c r="H51" s="474"/>
      <c r="I51" s="3"/>
      <c r="K51" s="3"/>
    </row>
    <row r="52" spans="1:20" s="6" customFormat="1" ht="17.25" customHeight="1" thickBot="1" x14ac:dyDescent="0.25">
      <c r="A52" s="631">
        <v>1258</v>
      </c>
      <c r="B52" s="738" t="s">
        <v>682</v>
      </c>
      <c r="C52" s="633" t="s">
        <v>18</v>
      </c>
      <c r="D52" s="698">
        <v>2000</v>
      </c>
      <c r="E52" s="633" t="s">
        <v>683</v>
      </c>
      <c r="F52" s="721">
        <v>42374</v>
      </c>
      <c r="G52" s="735" t="s">
        <v>685</v>
      </c>
      <c r="H52" s="474"/>
      <c r="I52" s="3"/>
      <c r="K52" s="3"/>
    </row>
    <row r="53" spans="1:20" s="6" customFormat="1" ht="17.25" customHeight="1" thickBot="1" x14ac:dyDescent="0.25">
      <c r="A53" s="706"/>
      <c r="B53" s="738"/>
      <c r="C53" s="633"/>
      <c r="D53" s="698"/>
      <c r="E53" s="633"/>
      <c r="F53" s="721"/>
      <c r="G53" s="735"/>
      <c r="H53" s="474"/>
      <c r="I53" s="3"/>
      <c r="K53" s="3"/>
    </row>
    <row r="54" spans="1:20" s="6" customFormat="1" ht="17.25" customHeight="1" thickBot="1" x14ac:dyDescent="0.25">
      <c r="A54" s="740"/>
      <c r="B54" s="741"/>
      <c r="C54" s="741"/>
      <c r="D54" s="742"/>
      <c r="E54" s="741"/>
      <c r="F54" s="743"/>
      <c r="G54" s="741"/>
      <c r="H54" s="474"/>
      <c r="I54" s="3"/>
      <c r="K54" s="3"/>
    </row>
    <row r="55" spans="1:20" ht="25.5" customHeight="1" thickBot="1" x14ac:dyDescent="0.45">
      <c r="A55" s="922"/>
      <c r="B55" s="627" t="s">
        <v>41</v>
      </c>
      <c r="C55" s="744"/>
      <c r="D55" s="698"/>
      <c r="E55" s="631"/>
      <c r="F55" s="632"/>
      <c r="G55" s="696" t="s">
        <v>151</v>
      </c>
      <c r="H55" s="474"/>
    </row>
    <row r="56" spans="1:20" ht="19.5" customHeight="1" thickBot="1" x14ac:dyDescent="0.45">
      <c r="A56" s="922" t="s">
        <v>109</v>
      </c>
      <c r="B56" s="745" t="s">
        <v>579</v>
      </c>
      <c r="C56" s="746" t="s">
        <v>13</v>
      </c>
      <c r="D56" s="747">
        <v>11000</v>
      </c>
      <c r="E56" s="631" t="s">
        <v>115</v>
      </c>
      <c r="F56" s="658">
        <v>41931</v>
      </c>
      <c r="G56" s="749" t="s">
        <v>359</v>
      </c>
      <c r="H56" s="474">
        <v>252</v>
      </c>
      <c r="K56" s="924">
        <v>466</v>
      </c>
    </row>
    <row r="57" spans="1:20" ht="19.5" customHeight="1" thickBot="1" x14ac:dyDescent="0.35">
      <c r="A57" s="922" t="s">
        <v>222</v>
      </c>
      <c r="B57" s="745" t="s">
        <v>581</v>
      </c>
      <c r="C57" s="657" t="s">
        <v>13</v>
      </c>
      <c r="D57" s="751">
        <v>11000</v>
      </c>
      <c r="E57" s="631" t="s">
        <v>251</v>
      </c>
      <c r="F57" s="658">
        <v>42040</v>
      </c>
      <c r="G57" s="752" t="s">
        <v>266</v>
      </c>
      <c r="H57" s="474">
        <v>281</v>
      </c>
      <c r="K57" s="924">
        <v>440</v>
      </c>
      <c r="T57" s="290" t="s">
        <v>369</v>
      </c>
    </row>
    <row r="58" spans="1:20" ht="19.5" customHeight="1" thickBot="1" x14ac:dyDescent="0.35">
      <c r="A58" s="922" t="s">
        <v>223</v>
      </c>
      <c r="B58" s="745" t="s">
        <v>514</v>
      </c>
      <c r="C58" s="657" t="s">
        <v>6</v>
      </c>
      <c r="D58" s="755">
        <v>11000</v>
      </c>
      <c r="E58" s="631" t="s">
        <v>251</v>
      </c>
      <c r="F58" s="658">
        <v>42040</v>
      </c>
      <c r="G58" s="752" t="s">
        <v>267</v>
      </c>
      <c r="H58" s="474">
        <v>265</v>
      </c>
      <c r="K58" s="924">
        <v>416</v>
      </c>
      <c r="T58" s="290" t="s">
        <v>372</v>
      </c>
    </row>
    <row r="59" spans="1:20" ht="19.5" customHeight="1" thickBot="1" x14ac:dyDescent="0.35">
      <c r="A59" s="922" t="s">
        <v>228</v>
      </c>
      <c r="B59" s="653" t="s">
        <v>689</v>
      </c>
      <c r="C59" s="657" t="s">
        <v>13</v>
      </c>
      <c r="D59" s="756">
        <v>9000</v>
      </c>
      <c r="E59" s="628" t="s">
        <v>251</v>
      </c>
      <c r="F59" s="629">
        <v>42040</v>
      </c>
      <c r="G59" s="758" t="s">
        <v>272</v>
      </c>
      <c r="H59" s="474">
        <v>259</v>
      </c>
      <c r="K59" s="924">
        <v>363</v>
      </c>
      <c r="T59" s="290" t="s">
        <v>374</v>
      </c>
    </row>
    <row r="60" spans="1:20" ht="19.5" customHeight="1" thickBot="1" x14ac:dyDescent="0.45">
      <c r="A60" s="922" t="s">
        <v>231</v>
      </c>
      <c r="B60" s="688" t="s">
        <v>500</v>
      </c>
      <c r="C60" s="657" t="s">
        <v>13</v>
      </c>
      <c r="D60" s="759">
        <v>4000</v>
      </c>
      <c r="E60" s="628" t="s">
        <v>43</v>
      </c>
      <c r="F60" s="629">
        <v>42042</v>
      </c>
      <c r="G60" s="760" t="s">
        <v>290</v>
      </c>
      <c r="H60" s="474">
        <v>156</v>
      </c>
      <c r="K60" s="924">
        <v>274</v>
      </c>
      <c r="T60" s="290"/>
    </row>
    <row r="61" spans="1:20" ht="19.5" customHeight="1" thickBot="1" x14ac:dyDescent="0.45">
      <c r="A61" s="922" t="s">
        <v>452</v>
      </c>
      <c r="B61" s="745" t="s">
        <v>547</v>
      </c>
      <c r="C61" s="628" t="s">
        <v>13</v>
      </c>
      <c r="D61" s="759">
        <v>6000</v>
      </c>
      <c r="E61" s="628" t="s">
        <v>457</v>
      </c>
      <c r="F61" s="629">
        <v>42231</v>
      </c>
      <c r="G61" s="696"/>
      <c r="H61" s="474"/>
      <c r="K61" s="924">
        <v>331</v>
      </c>
      <c r="T61" s="350"/>
    </row>
    <row r="62" spans="1:20" ht="19.5" customHeight="1" thickBot="1" x14ac:dyDescent="0.45">
      <c r="A62" s="608" t="s">
        <v>562</v>
      </c>
      <c r="B62" s="745" t="s">
        <v>615</v>
      </c>
      <c r="C62" s="628" t="s">
        <v>690</v>
      </c>
      <c r="D62" s="841">
        <v>3000</v>
      </c>
      <c r="E62" s="631" t="s">
        <v>115</v>
      </c>
      <c r="F62" s="658">
        <v>42435</v>
      </c>
      <c r="G62" s="696"/>
      <c r="H62" s="474"/>
      <c r="K62" s="873">
        <v>16</v>
      </c>
      <c r="T62" s="350"/>
    </row>
    <row r="63" spans="1:20" ht="19.5" customHeight="1" thickBot="1" x14ac:dyDescent="0.45">
      <c r="A63" s="608" t="s">
        <v>566</v>
      </c>
      <c r="B63" s="745" t="s">
        <v>678</v>
      </c>
      <c r="C63" s="628" t="s">
        <v>13</v>
      </c>
      <c r="D63" s="790">
        <v>2500</v>
      </c>
      <c r="E63" s="631" t="s">
        <v>115</v>
      </c>
      <c r="F63" s="658">
        <v>42435</v>
      </c>
      <c r="G63" s="696"/>
      <c r="H63" s="474"/>
      <c r="K63" s="873">
        <v>34</v>
      </c>
      <c r="T63" s="350"/>
    </row>
    <row r="64" spans="1:20" ht="7.5" customHeight="1" thickBot="1" x14ac:dyDescent="0.45">
      <c r="A64" s="922"/>
      <c r="B64" s="632"/>
      <c r="C64" s="774"/>
      <c r="D64" s="698"/>
      <c r="E64" s="628"/>
      <c r="F64" s="658"/>
      <c r="G64" s="919"/>
      <c r="H64" s="474"/>
      <c r="K64" s="873">
        <v>34</v>
      </c>
      <c r="T64" s="350"/>
    </row>
    <row r="65" spans="1:20" ht="19.5" customHeight="1" thickBot="1" x14ac:dyDescent="0.45">
      <c r="A65" s="422" t="s">
        <v>594</v>
      </c>
      <c r="B65" s="659" t="s">
        <v>628</v>
      </c>
      <c r="C65" s="767" t="s">
        <v>13</v>
      </c>
      <c r="D65" s="839">
        <v>3000</v>
      </c>
      <c r="E65" s="769" t="s">
        <v>115</v>
      </c>
      <c r="F65" s="921">
        <v>42470</v>
      </c>
      <c r="G65" s="701"/>
      <c r="H65" s="474"/>
      <c r="K65" s="873">
        <v>29</v>
      </c>
      <c r="T65" s="350"/>
    </row>
    <row r="66" spans="1:20" ht="19.5" customHeight="1" thickBot="1" x14ac:dyDescent="0.45">
      <c r="A66" s="922" t="s">
        <v>595</v>
      </c>
      <c r="B66" s="659" t="s">
        <v>674</v>
      </c>
      <c r="C66" s="628" t="s">
        <v>692</v>
      </c>
      <c r="D66" s="759">
        <v>4000</v>
      </c>
      <c r="E66" s="631" t="s">
        <v>115</v>
      </c>
      <c r="F66" s="658">
        <v>42470</v>
      </c>
      <c r="G66" s="696"/>
      <c r="H66" s="474"/>
      <c r="K66" s="873">
        <v>26</v>
      </c>
      <c r="T66" s="350"/>
    </row>
    <row r="67" spans="1:20" ht="19.5" customHeight="1" thickBot="1" x14ac:dyDescent="0.45">
      <c r="A67" s="608" t="s">
        <v>596</v>
      </c>
      <c r="B67" s="908" t="s">
        <v>675</v>
      </c>
      <c r="C67" s="631" t="s">
        <v>692</v>
      </c>
      <c r="D67" s="910">
        <v>4000</v>
      </c>
      <c r="E67" s="631" t="s">
        <v>115</v>
      </c>
      <c r="F67" s="658">
        <v>42470</v>
      </c>
      <c r="G67" s="696"/>
      <c r="H67" s="474"/>
      <c r="K67" s="873">
        <v>25</v>
      </c>
      <c r="T67" s="350"/>
    </row>
    <row r="68" spans="1:20" ht="6.75" customHeight="1" thickBot="1" x14ac:dyDescent="0.45">
      <c r="F68" s="875"/>
      <c r="H68" s="474"/>
      <c r="K68" s="873">
        <v>18</v>
      </c>
      <c r="T68" s="350"/>
    </row>
    <row r="69" spans="1:20" ht="19.5" customHeight="1" thickBot="1" x14ac:dyDescent="0.45">
      <c r="A69" s="608" t="s">
        <v>604</v>
      </c>
      <c r="B69" s="745" t="s">
        <v>676</v>
      </c>
      <c r="C69" s="631" t="s">
        <v>13</v>
      </c>
      <c r="D69" s="912">
        <v>3000</v>
      </c>
      <c r="E69" s="631" t="s">
        <v>115</v>
      </c>
      <c r="F69" s="658">
        <v>42470</v>
      </c>
      <c r="G69" s="696"/>
      <c r="H69" s="474"/>
      <c r="K69" s="873">
        <v>25</v>
      </c>
      <c r="T69" s="350"/>
    </row>
    <row r="70" spans="1:20" ht="19.5" customHeight="1" thickBot="1" x14ac:dyDescent="0.45">
      <c r="A70" s="649"/>
      <c r="C70" s="775"/>
      <c r="E70" s="646"/>
      <c r="G70" s="913"/>
      <c r="H70" s="474"/>
      <c r="K70" s="873">
        <v>33</v>
      </c>
      <c r="T70" s="350"/>
    </row>
    <row r="71" spans="1:20" ht="19.5" customHeight="1" thickBot="1" x14ac:dyDescent="0.45">
      <c r="A71" s="633"/>
      <c r="B71" s="632"/>
      <c r="C71" s="673"/>
      <c r="D71" s="698"/>
      <c r="E71" s="631"/>
      <c r="F71" s="632"/>
      <c r="G71" s="749"/>
      <c r="H71" s="474"/>
      <c r="K71" s="873">
        <v>28</v>
      </c>
      <c r="T71" s="350"/>
    </row>
    <row r="72" spans="1:20" ht="19.5" customHeight="1" thickBot="1" x14ac:dyDescent="0.45">
      <c r="A72" s="718"/>
      <c r="C72" s="775"/>
      <c r="E72" s="646"/>
      <c r="G72" s="913"/>
      <c r="H72" s="474"/>
      <c r="T72" s="350"/>
    </row>
    <row r="73" spans="1:20" ht="19.5" customHeight="1" thickBot="1" x14ac:dyDescent="0.45">
      <c r="A73" s="633"/>
      <c r="B73" s="909"/>
      <c r="C73" s="631"/>
      <c r="D73" s="911"/>
      <c r="E73" s="631"/>
      <c r="F73" s="748"/>
      <c r="G73" s="696"/>
      <c r="H73" s="474"/>
      <c r="T73" s="350"/>
    </row>
    <row r="74" spans="1:20" ht="19.5" customHeight="1" thickBot="1" x14ac:dyDescent="0.45">
      <c r="A74" s="922"/>
      <c r="B74" s="908"/>
      <c r="C74" s="631"/>
      <c r="D74" s="911"/>
      <c r="E74" s="631"/>
      <c r="F74" s="748"/>
      <c r="G74" s="696"/>
      <c r="H74" s="474"/>
      <c r="T74" s="350"/>
    </row>
    <row r="75" spans="1:20" ht="19.5" customHeight="1" thickBot="1" x14ac:dyDescent="0.45">
      <c r="A75" s="922"/>
      <c r="B75" s="659"/>
      <c r="C75" s="628"/>
      <c r="D75" s="759"/>
      <c r="E75" s="628"/>
      <c r="F75" s="748"/>
      <c r="G75" s="696"/>
      <c r="H75" s="474"/>
      <c r="T75" s="350"/>
    </row>
    <row r="76" spans="1:20" ht="19.5" customHeight="1" thickBot="1" x14ac:dyDescent="0.45">
      <c r="A76" s="922"/>
      <c r="B76" s="659"/>
      <c r="C76" s="628"/>
      <c r="D76" s="759"/>
      <c r="E76" s="628"/>
      <c r="F76" s="748"/>
      <c r="G76" s="696"/>
      <c r="H76" s="474"/>
      <c r="T76" s="350"/>
    </row>
    <row r="77" spans="1:20" ht="19.5" customHeight="1" thickBot="1" x14ac:dyDescent="0.45">
      <c r="A77" s="922"/>
      <c r="B77" s="659"/>
      <c r="C77" s="628"/>
      <c r="D77" s="759"/>
      <c r="E77" s="628"/>
      <c r="F77" s="748"/>
      <c r="G77" s="696"/>
      <c r="H77" s="474"/>
      <c r="T77" s="350"/>
    </row>
    <row r="78" spans="1:20" ht="19.5" customHeight="1" thickBot="1" x14ac:dyDescent="0.45">
      <c r="A78" s="922"/>
      <c r="B78" s="659"/>
      <c r="C78" s="628"/>
      <c r="D78" s="759"/>
      <c r="E78" s="628"/>
      <c r="F78" s="748"/>
      <c r="G78" s="696"/>
      <c r="H78" s="474"/>
      <c r="T78" s="350"/>
    </row>
    <row r="79" spans="1:20" ht="19.5" customHeight="1" thickBot="1" x14ac:dyDescent="0.45">
      <c r="A79" s="922"/>
      <c r="B79" s="659"/>
      <c r="C79" s="628"/>
      <c r="D79" s="759"/>
      <c r="E79" s="628"/>
      <c r="F79" s="748"/>
      <c r="G79" s="696"/>
      <c r="H79" s="474"/>
      <c r="T79" s="350"/>
    </row>
    <row r="80" spans="1:20" ht="19.5" customHeight="1" thickBot="1" x14ac:dyDescent="0.45">
      <c r="A80" s="922"/>
      <c r="B80" s="659"/>
      <c r="C80" s="628"/>
      <c r="D80" s="759"/>
      <c r="E80" s="628"/>
      <c r="F80" s="748"/>
      <c r="G80" s="696"/>
      <c r="H80" s="474"/>
      <c r="T80" s="350"/>
    </row>
    <row r="81" spans="1:20" ht="19.5" customHeight="1" thickBot="1" x14ac:dyDescent="0.45">
      <c r="A81" s="922"/>
      <c r="B81" s="659"/>
      <c r="C81" s="628"/>
      <c r="D81" s="759"/>
      <c r="E81" s="628"/>
      <c r="F81" s="748"/>
      <c r="G81" s="696"/>
      <c r="H81" s="474"/>
      <c r="T81" s="350"/>
    </row>
    <row r="82" spans="1:20" ht="19.5" customHeight="1" thickBot="1" x14ac:dyDescent="0.45">
      <c r="A82" s="922"/>
      <c r="B82" s="659"/>
      <c r="C82" s="628"/>
      <c r="D82" s="759"/>
      <c r="E82" s="628"/>
      <c r="F82" s="748"/>
      <c r="G82" s="696"/>
      <c r="H82" s="474"/>
      <c r="T82" s="350"/>
    </row>
    <row r="83" spans="1:20" ht="19.5" customHeight="1" thickBot="1" x14ac:dyDescent="0.45">
      <c r="A83" s="922"/>
      <c r="B83" s="659"/>
      <c r="C83" s="628"/>
      <c r="D83" s="759"/>
      <c r="E83" s="628"/>
      <c r="F83" s="757"/>
      <c r="G83" s="696"/>
      <c r="H83" s="474"/>
      <c r="T83" s="350"/>
    </row>
    <row r="84" spans="1:20" ht="19.5" customHeight="1" thickBot="1" x14ac:dyDescent="0.45">
      <c r="A84" s="922"/>
      <c r="B84" s="659"/>
      <c r="C84" s="628"/>
      <c r="D84" s="759"/>
      <c r="E84" s="628"/>
      <c r="F84" s="757"/>
      <c r="G84" s="696"/>
      <c r="H84" s="474"/>
      <c r="T84" s="350"/>
    </row>
    <row r="85" spans="1:20" ht="18.75" thickBot="1" x14ac:dyDescent="0.45">
      <c r="A85" s="633"/>
      <c r="B85" s="633" t="s">
        <v>156</v>
      </c>
      <c r="C85" s="774"/>
      <c r="D85" s="650"/>
      <c r="E85" s="631"/>
      <c r="F85" s="748"/>
      <c r="G85" s="749"/>
      <c r="H85" s="474"/>
    </row>
    <row r="86" spans="1:20" ht="18.75" thickBot="1" x14ac:dyDescent="0.45">
      <c r="A86" s="633"/>
      <c r="B86" s="665" t="s">
        <v>157</v>
      </c>
      <c r="H86" s="490"/>
    </row>
    <row r="87" spans="1:20" ht="18.75" customHeight="1" thickBot="1" x14ac:dyDescent="0.25">
      <c r="A87" s="775"/>
      <c r="B87" s="1824" t="s">
        <v>159</v>
      </c>
      <c r="C87" s="1825"/>
      <c r="D87" s="1825"/>
      <c r="E87" s="1825"/>
      <c r="F87" s="1825"/>
      <c r="G87" s="1825"/>
      <c r="H87" s="291"/>
    </row>
    <row r="88" spans="1:20" ht="18" customHeight="1" thickBot="1" x14ac:dyDescent="0.25">
      <c r="A88" s="718"/>
      <c r="B88" s="1826"/>
      <c r="C88" s="1827"/>
      <c r="D88" s="1827"/>
      <c r="E88" s="1827"/>
      <c r="F88" s="1827"/>
      <c r="G88" s="1827"/>
      <c r="H88" s="291"/>
    </row>
    <row r="89" spans="1:20" ht="93" customHeight="1" thickBot="1" x14ac:dyDescent="0.25">
      <c r="A89" s="718"/>
      <c r="B89" s="1826"/>
      <c r="C89" s="1827"/>
      <c r="D89" s="1827"/>
      <c r="E89" s="1827"/>
      <c r="F89" s="1827"/>
      <c r="G89" s="1827"/>
      <c r="H89" s="291"/>
    </row>
    <row r="90" spans="1:20" ht="18.75" thickBot="1" x14ac:dyDescent="0.45">
      <c r="A90" s="776"/>
      <c r="B90" s="665" t="s">
        <v>158</v>
      </c>
      <c r="C90" s="777"/>
      <c r="D90" s="778"/>
      <c r="E90" s="779"/>
      <c r="F90" s="780"/>
      <c r="G90" s="781"/>
      <c r="H90" s="296"/>
    </row>
    <row r="91" spans="1:20" ht="18.75" thickBot="1" x14ac:dyDescent="0.45">
      <c r="G91" s="781"/>
      <c r="I91" s="470" t="s">
        <v>489</v>
      </c>
    </row>
    <row r="92" spans="1:20" x14ac:dyDescent="0.4">
      <c r="G92" s="786"/>
      <c r="I92" s="470">
        <v>156</v>
      </c>
    </row>
    <row r="93" spans="1:20" x14ac:dyDescent="0.4">
      <c r="G93" s="786"/>
      <c r="I93" s="470">
        <v>77</v>
      </c>
    </row>
    <row r="94" spans="1:20" x14ac:dyDescent="0.4">
      <c r="I94" s="470">
        <v>230</v>
      </c>
    </row>
    <row r="95" spans="1:20" x14ac:dyDescent="0.4">
      <c r="I95" s="470">
        <v>258</v>
      </c>
    </row>
    <row r="96" spans="1:20" x14ac:dyDescent="0.4">
      <c r="I96" s="470">
        <v>174</v>
      </c>
    </row>
    <row r="97" spans="9:9" x14ac:dyDescent="0.4">
      <c r="I97" s="470">
        <v>281</v>
      </c>
    </row>
    <row r="98" spans="9:9" x14ac:dyDescent="0.4">
      <c r="I98" s="470">
        <v>265</v>
      </c>
    </row>
    <row r="99" spans="9:9" x14ac:dyDescent="0.4">
      <c r="I99" s="470">
        <v>259</v>
      </c>
    </row>
    <row r="100" spans="9:9" x14ac:dyDescent="0.4">
      <c r="I100" s="470">
        <v>195</v>
      </c>
    </row>
    <row r="101" spans="9:9" x14ac:dyDescent="0.4">
      <c r="I101" s="470">
        <v>328</v>
      </c>
    </row>
    <row r="102" spans="9:9" x14ac:dyDescent="0.4">
      <c r="I102" s="470">
        <v>252</v>
      </c>
    </row>
    <row r="103" spans="9:9" x14ac:dyDescent="0.4">
      <c r="I103" s="470">
        <v>218</v>
      </c>
    </row>
    <row r="104" spans="9:9" x14ac:dyDescent="0.4">
      <c r="I104" s="470">
        <v>160</v>
      </c>
    </row>
    <row r="105" spans="9:9" x14ac:dyDescent="0.4">
      <c r="I105" s="470">
        <v>203</v>
      </c>
    </row>
    <row r="106" spans="9:9" x14ac:dyDescent="0.4">
      <c r="I106" s="470">
        <v>234</v>
      </c>
    </row>
    <row r="107" spans="9:9" x14ac:dyDescent="0.4">
      <c r="I107" s="470">
        <v>300</v>
      </c>
    </row>
    <row r="108" spans="9:9" x14ac:dyDescent="0.4">
      <c r="I108" s="470">
        <v>415</v>
      </c>
    </row>
    <row r="109" spans="9:9" x14ac:dyDescent="0.4">
      <c r="I109" s="470">
        <v>317</v>
      </c>
    </row>
    <row r="110" spans="9:9" x14ac:dyDescent="0.4">
      <c r="I110" s="470">
        <v>316</v>
      </c>
    </row>
    <row r="111" spans="9:9" x14ac:dyDescent="0.4">
      <c r="I111" s="470">
        <v>454</v>
      </c>
    </row>
    <row r="112" spans="9:9" x14ac:dyDescent="0.4">
      <c r="I112" s="470">
        <v>423</v>
      </c>
    </row>
    <row r="113" spans="9:9" x14ac:dyDescent="0.4">
      <c r="I113" s="470">
        <v>386</v>
      </c>
    </row>
    <row r="114" spans="9:9" x14ac:dyDescent="0.4">
      <c r="I114" s="470">
        <v>364</v>
      </c>
    </row>
    <row r="115" spans="9:9" x14ac:dyDescent="0.4">
      <c r="I115" s="470">
        <v>466</v>
      </c>
    </row>
    <row r="116" spans="9:9" x14ac:dyDescent="0.4">
      <c r="I116" s="470">
        <v>585</v>
      </c>
    </row>
    <row r="117" spans="9:9" x14ac:dyDescent="0.4">
      <c r="I117" s="470">
        <v>418</v>
      </c>
    </row>
    <row r="118" spans="9:9" x14ac:dyDescent="0.4">
      <c r="I118" s="470">
        <v>475</v>
      </c>
    </row>
  </sheetData>
  <dataConsolidate/>
  <mergeCells count="2">
    <mergeCell ref="C1:D1"/>
    <mergeCell ref="B87:G89"/>
  </mergeCells>
  <hyperlinks>
    <hyperlink ref="G57" r:id="rId1" tooltip="Butterfree" display="http://es.pokemon.wikia.com/wiki/Butterfree"/>
    <hyperlink ref="G58" r:id="rId2" tooltip="Weedle" display="http://es.pokemon.wikia.com/wiki/Weedle"/>
    <hyperlink ref="G59" r:id="rId3" tooltip="Pidgeot" display="http://es.pokemon.wikia.com/wiki/Pidgeot"/>
    <hyperlink ref="G46" r:id="rId4" display="http://en.wikipedia.org/wiki/Charles_Bateman_(actor)"/>
  </hyperlinks>
  <pageMargins left="0" right="0" top="0" bottom="0" header="0" footer="0"/>
  <pageSetup paperSize="9" fitToHeight="0" orientation="portrait" r:id="rId5"/>
  <headerFooter alignWithMargins="0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294"/>
  <sheetViews>
    <sheetView topLeftCell="A4" zoomScale="70" zoomScaleNormal="70" workbookViewId="0">
      <pane xSplit="1" topLeftCell="B1" activePane="topRight" state="frozen"/>
      <selection activeCell="A120" sqref="A120"/>
      <selection pane="topRight" activeCell="G23" sqref="A1:G23"/>
    </sheetView>
  </sheetViews>
  <sheetFormatPr defaultColWidth="9.140625" defaultRowHeight="46.5" x14ac:dyDescent="0.7"/>
  <cols>
    <col min="1" max="1" width="24.140625" style="1021" customWidth="1"/>
    <col min="2" max="2" width="99.7109375" style="53" customWidth="1"/>
    <col min="3" max="3" width="9.85546875" customWidth="1"/>
    <col min="4" max="4" width="1.7109375" style="58" customWidth="1"/>
    <col min="5" max="5" width="10.140625" style="1589" customWidth="1"/>
    <col min="6" max="6" width="26.5703125" style="934" customWidth="1"/>
    <col min="7" max="7" width="35.85546875" style="1624" customWidth="1"/>
    <col min="8" max="8" width="19.42578125" style="60" customWidth="1"/>
    <col min="12" max="12" width="13.140625" customWidth="1"/>
    <col min="18" max="18" width="11.140625" customWidth="1"/>
  </cols>
  <sheetData>
    <row r="1" spans="1:12" ht="69.75" customHeight="1" thickBot="1" x14ac:dyDescent="0.75">
      <c r="A1" s="1019" t="s">
        <v>1289</v>
      </c>
      <c r="B1" s="51" t="s">
        <v>1298</v>
      </c>
      <c r="C1" s="14" t="s">
        <v>9</v>
      </c>
      <c r="D1" s="56">
        <v>3000</v>
      </c>
      <c r="E1" s="202" t="s">
        <v>43</v>
      </c>
      <c r="F1" s="931">
        <v>43472</v>
      </c>
      <c r="G1" s="1620" t="s">
        <v>1311</v>
      </c>
      <c r="H1" s="60" t="s">
        <v>1058</v>
      </c>
      <c r="I1">
        <v>0</v>
      </c>
      <c r="J1">
        <v>0</v>
      </c>
      <c r="K1">
        <v>1</v>
      </c>
    </row>
    <row r="2" spans="1:12" ht="69.75" customHeight="1" thickBot="1" x14ac:dyDescent="0.75">
      <c r="A2" s="1019" t="s">
        <v>1290</v>
      </c>
      <c r="B2" s="52" t="s">
        <v>1303</v>
      </c>
      <c r="C2" s="5" t="s">
        <v>9</v>
      </c>
      <c r="D2" s="57">
        <v>2400</v>
      </c>
      <c r="E2" s="205" t="s">
        <v>43</v>
      </c>
      <c r="F2" s="932">
        <v>43482</v>
      </c>
      <c r="G2" s="1620" t="s">
        <v>1312</v>
      </c>
      <c r="H2" s="60" t="s">
        <v>1059</v>
      </c>
      <c r="I2">
        <v>0</v>
      </c>
      <c r="J2">
        <v>0</v>
      </c>
      <c r="K2">
        <v>1</v>
      </c>
    </row>
    <row r="3" spans="1:12" ht="69.75" customHeight="1" thickBot="1" x14ac:dyDescent="0.75">
      <c r="A3" s="1019" t="s">
        <v>1291</v>
      </c>
      <c r="B3" s="52" t="s">
        <v>1303</v>
      </c>
      <c r="C3" s="5" t="s">
        <v>9</v>
      </c>
      <c r="D3" s="57">
        <v>2400</v>
      </c>
      <c r="E3" s="205" t="s">
        <v>43</v>
      </c>
      <c r="F3" s="933">
        <v>43482</v>
      </c>
      <c r="G3" s="1621" t="s">
        <v>1299</v>
      </c>
      <c r="H3" s="60" t="s">
        <v>1060</v>
      </c>
      <c r="I3">
        <v>0</v>
      </c>
      <c r="J3">
        <v>0</v>
      </c>
      <c r="K3">
        <v>1</v>
      </c>
    </row>
    <row r="4" spans="1:12" ht="69.75" customHeight="1" thickBot="1" x14ac:dyDescent="0.75">
      <c r="A4" s="1020" t="s">
        <v>1292</v>
      </c>
      <c r="B4" s="55" t="s">
        <v>1303</v>
      </c>
      <c r="C4" s="27" t="s">
        <v>9</v>
      </c>
      <c r="D4" s="59">
        <v>2400</v>
      </c>
      <c r="E4" s="203" t="s">
        <v>43</v>
      </c>
      <c r="F4" s="933">
        <v>43482</v>
      </c>
      <c r="G4" s="1621" t="s">
        <v>1300</v>
      </c>
      <c r="H4" s="61" t="s">
        <v>1061</v>
      </c>
      <c r="I4">
        <v>0</v>
      </c>
      <c r="J4">
        <v>0</v>
      </c>
      <c r="K4">
        <v>1</v>
      </c>
    </row>
    <row r="5" spans="1:12" ht="69.75" customHeight="1" thickBot="1" x14ac:dyDescent="0.75">
      <c r="A5" s="1020" t="s">
        <v>1293</v>
      </c>
      <c r="B5" s="55" t="s">
        <v>1303</v>
      </c>
      <c r="C5" s="27" t="s">
        <v>9</v>
      </c>
      <c r="D5" s="59">
        <v>2400</v>
      </c>
      <c r="E5" s="203" t="s">
        <v>43</v>
      </c>
      <c r="F5" s="933">
        <v>43486</v>
      </c>
      <c r="G5" s="1621" t="s">
        <v>1301</v>
      </c>
      <c r="H5" s="61" t="s">
        <v>1062</v>
      </c>
      <c r="I5">
        <v>0</v>
      </c>
      <c r="J5">
        <v>0</v>
      </c>
      <c r="K5">
        <v>1</v>
      </c>
    </row>
    <row r="6" spans="1:12" ht="69.75" customHeight="1" thickBot="1" x14ac:dyDescent="0.75">
      <c r="A6" s="1020" t="s">
        <v>1294</v>
      </c>
      <c r="B6" s="55" t="s">
        <v>1303</v>
      </c>
      <c r="C6" s="27" t="s">
        <v>9</v>
      </c>
      <c r="D6" s="59">
        <v>2400</v>
      </c>
      <c r="E6" s="203" t="s">
        <v>43</v>
      </c>
      <c r="F6" s="933">
        <v>43486</v>
      </c>
      <c r="G6" s="1621" t="s">
        <v>1302</v>
      </c>
      <c r="H6" s="61" t="s">
        <v>1063</v>
      </c>
      <c r="I6">
        <v>0</v>
      </c>
      <c r="J6">
        <v>0</v>
      </c>
      <c r="K6">
        <v>1</v>
      </c>
    </row>
    <row r="7" spans="1:12" ht="69.75" customHeight="1" thickBot="1" x14ac:dyDescent="0.75">
      <c r="A7" s="1020" t="s">
        <v>1295</v>
      </c>
      <c r="B7" s="54" t="s">
        <v>1303</v>
      </c>
      <c r="C7" s="27" t="s">
        <v>9</v>
      </c>
      <c r="D7" s="59">
        <v>2400</v>
      </c>
      <c r="E7" s="203" t="s">
        <v>43</v>
      </c>
      <c r="F7" s="933">
        <v>43486</v>
      </c>
      <c r="G7" s="1621" t="s">
        <v>686</v>
      </c>
      <c r="H7" s="61" t="s">
        <v>1021</v>
      </c>
      <c r="I7">
        <v>0</v>
      </c>
      <c r="J7">
        <v>0</v>
      </c>
      <c r="K7">
        <v>1</v>
      </c>
    </row>
    <row r="8" spans="1:12" ht="69.75" customHeight="1" thickBot="1" x14ac:dyDescent="0.75">
      <c r="A8" s="1020" t="s">
        <v>1296</v>
      </c>
      <c r="B8" s="54" t="s">
        <v>1303</v>
      </c>
      <c r="C8" s="27" t="s">
        <v>9</v>
      </c>
      <c r="D8" s="59">
        <v>2400</v>
      </c>
      <c r="E8" s="203" t="s">
        <v>43</v>
      </c>
      <c r="F8" s="933">
        <v>43486</v>
      </c>
      <c r="G8" s="1621" t="s">
        <v>1313</v>
      </c>
      <c r="H8" s="61" t="s">
        <v>1192</v>
      </c>
      <c r="I8">
        <v>0</v>
      </c>
      <c r="J8">
        <v>0</v>
      </c>
      <c r="K8">
        <v>1</v>
      </c>
    </row>
    <row r="9" spans="1:12" ht="69.75" customHeight="1" thickBot="1" x14ac:dyDescent="0.75">
      <c r="A9" s="1020" t="s">
        <v>1297</v>
      </c>
      <c r="B9" s="54" t="s">
        <v>1303</v>
      </c>
      <c r="C9" s="27" t="s">
        <v>9</v>
      </c>
      <c r="D9" s="59">
        <v>2400</v>
      </c>
      <c r="E9" s="203" t="s">
        <v>43</v>
      </c>
      <c r="F9" s="933">
        <v>43486</v>
      </c>
      <c r="G9" s="1621"/>
      <c r="H9" s="61" t="s">
        <v>1105</v>
      </c>
      <c r="I9">
        <v>0</v>
      </c>
      <c r="J9">
        <v>0</v>
      </c>
      <c r="K9" s="33">
        <v>1</v>
      </c>
      <c r="L9" s="34" t="s">
        <v>45</v>
      </c>
    </row>
    <row r="10" spans="1:12" ht="69.75" customHeight="1" thickBot="1" x14ac:dyDescent="0.75">
      <c r="A10" s="1020" t="s">
        <v>1304</v>
      </c>
      <c r="B10" s="54" t="s">
        <v>1307</v>
      </c>
      <c r="C10" s="27" t="s">
        <v>9</v>
      </c>
      <c r="D10" s="59">
        <v>3000</v>
      </c>
      <c r="E10" s="203" t="s">
        <v>457</v>
      </c>
      <c r="F10" s="933">
        <v>43486</v>
      </c>
      <c r="G10" s="1621" t="s">
        <v>1308</v>
      </c>
      <c r="H10" s="61" t="s">
        <v>1190</v>
      </c>
      <c r="I10">
        <v>0</v>
      </c>
      <c r="J10">
        <v>0</v>
      </c>
      <c r="K10">
        <v>1</v>
      </c>
    </row>
    <row r="11" spans="1:12" ht="69.75" customHeight="1" thickBot="1" x14ac:dyDescent="0.75">
      <c r="A11" s="1020" t="s">
        <v>1305</v>
      </c>
      <c r="B11" s="54" t="s">
        <v>1307</v>
      </c>
      <c r="C11" s="27" t="s">
        <v>9</v>
      </c>
      <c r="D11" s="59">
        <v>3000</v>
      </c>
      <c r="E11" s="203" t="s">
        <v>457</v>
      </c>
      <c r="F11" s="933">
        <v>43486</v>
      </c>
      <c r="G11" s="1621" t="s">
        <v>1309</v>
      </c>
      <c r="H11" s="61" t="s">
        <v>1114</v>
      </c>
    </row>
    <row r="12" spans="1:12" ht="69.75" customHeight="1" thickBot="1" x14ac:dyDescent="0.75">
      <c r="A12" s="1020" t="s">
        <v>1306</v>
      </c>
      <c r="B12" s="54" t="s">
        <v>1307</v>
      </c>
      <c r="C12" s="27" t="s">
        <v>9</v>
      </c>
      <c r="D12" s="59">
        <v>3000</v>
      </c>
      <c r="E12" s="203" t="s">
        <v>457</v>
      </c>
      <c r="F12" s="933">
        <v>43486</v>
      </c>
      <c r="G12" s="1621" t="s">
        <v>1310</v>
      </c>
      <c r="H12" s="61" t="s">
        <v>1189</v>
      </c>
    </row>
    <row r="13" spans="1:12" ht="69.75" customHeight="1" thickBot="1" x14ac:dyDescent="0.75">
      <c r="A13" s="1020" t="s">
        <v>1315</v>
      </c>
      <c r="B13" s="54" t="s">
        <v>1303</v>
      </c>
      <c r="C13" s="27" t="s">
        <v>9</v>
      </c>
      <c r="D13" s="59">
        <v>2400</v>
      </c>
      <c r="E13" s="203" t="s">
        <v>43</v>
      </c>
      <c r="F13" s="933">
        <v>43497</v>
      </c>
      <c r="G13" s="1621" t="s">
        <v>1314</v>
      </c>
      <c r="H13" s="61" t="s">
        <v>1193</v>
      </c>
    </row>
    <row r="14" spans="1:12" ht="69.75" customHeight="1" thickBot="1" x14ac:dyDescent="0.75">
      <c r="A14" s="1020" t="s">
        <v>1316</v>
      </c>
      <c r="B14" s="54" t="s">
        <v>1303</v>
      </c>
      <c r="C14" s="27" t="s">
        <v>9</v>
      </c>
      <c r="D14" s="59">
        <v>2400</v>
      </c>
      <c r="E14" s="203" t="s">
        <v>43</v>
      </c>
      <c r="F14" s="933">
        <v>43497</v>
      </c>
      <c r="G14" s="1621" t="s">
        <v>1326</v>
      </c>
      <c r="H14" s="61" t="s">
        <v>1116</v>
      </c>
    </row>
    <row r="15" spans="1:12" ht="69.75" customHeight="1" thickBot="1" x14ac:dyDescent="0.75">
      <c r="A15" s="1020" t="s">
        <v>1317</v>
      </c>
      <c r="B15" s="54" t="s">
        <v>1303</v>
      </c>
      <c r="C15" s="27" t="s">
        <v>9</v>
      </c>
      <c r="D15" s="59">
        <v>2400</v>
      </c>
      <c r="E15" s="203" t="s">
        <v>43</v>
      </c>
      <c r="F15" s="933">
        <v>43497</v>
      </c>
      <c r="G15" s="1621" t="s">
        <v>1327</v>
      </c>
      <c r="H15" s="61" t="s">
        <v>1191</v>
      </c>
    </row>
    <row r="16" spans="1:12" ht="69.75" customHeight="1" thickBot="1" x14ac:dyDescent="0.75">
      <c r="A16" s="1020" t="s">
        <v>1318</v>
      </c>
      <c r="B16" s="54" t="s">
        <v>1303</v>
      </c>
      <c r="C16" s="27" t="s">
        <v>9</v>
      </c>
      <c r="D16" s="59">
        <v>2400</v>
      </c>
      <c r="E16" s="203" t="s">
        <v>43</v>
      </c>
      <c r="F16" s="933">
        <v>43497</v>
      </c>
      <c r="G16" s="1621" t="s">
        <v>1328</v>
      </c>
      <c r="H16" s="61" t="s">
        <v>1109</v>
      </c>
    </row>
    <row r="17" spans="1:11" ht="69.75" customHeight="1" thickBot="1" x14ac:dyDescent="0.75">
      <c r="A17" s="1070" t="s">
        <v>1319</v>
      </c>
      <c r="B17" s="53" t="s">
        <v>1303</v>
      </c>
      <c r="C17" t="s">
        <v>9</v>
      </c>
      <c r="D17" s="58">
        <v>2400</v>
      </c>
      <c r="E17" s="1589" t="s">
        <v>43</v>
      </c>
      <c r="F17" s="934">
        <v>43497</v>
      </c>
      <c r="G17" s="1624" t="s">
        <v>1329</v>
      </c>
      <c r="H17" s="60" t="s">
        <v>1185</v>
      </c>
    </row>
    <row r="18" spans="1:11" ht="69.75" customHeight="1" thickBot="1" x14ac:dyDescent="0.75">
      <c r="A18" s="1022" t="s">
        <v>1320</v>
      </c>
      <c r="B18" s="981" t="s">
        <v>1303</v>
      </c>
      <c r="C18" s="63" t="s">
        <v>9</v>
      </c>
      <c r="D18" s="11">
        <v>2400</v>
      </c>
      <c r="E18" s="1590" t="s">
        <v>43</v>
      </c>
      <c r="F18" s="935">
        <v>43497</v>
      </c>
      <c r="G18" s="1626" t="s">
        <v>1331</v>
      </c>
      <c r="H18" s="62" t="s">
        <v>1113</v>
      </c>
      <c r="I18" s="64" t="e">
        <f>+SUM(#REF!)</f>
        <v>#REF!</v>
      </c>
      <c r="J18" s="64" t="e">
        <f>+SUM(#REF!)</f>
        <v>#REF!</v>
      </c>
      <c r="K18" s="64" t="e">
        <f>+SUM(#REF!)</f>
        <v>#REF!</v>
      </c>
    </row>
    <row r="19" spans="1:11" ht="69.75" customHeight="1" thickBot="1" x14ac:dyDescent="0.75">
      <c r="A19" s="1020" t="s">
        <v>1321</v>
      </c>
      <c r="B19" s="70" t="s">
        <v>1303</v>
      </c>
      <c r="C19" s="27" t="s">
        <v>9</v>
      </c>
      <c r="D19" s="9">
        <v>2400</v>
      </c>
      <c r="E19" s="203" t="s">
        <v>43</v>
      </c>
      <c r="F19" s="933">
        <v>43497</v>
      </c>
      <c r="G19" s="1621" t="s">
        <v>1332</v>
      </c>
      <c r="H19" s="50" t="s">
        <v>1195</v>
      </c>
      <c r="I19" s="2">
        <f t="shared" ref="I19:I30" si="0">+IF($C19="MACHO",1,0)</f>
        <v>0</v>
      </c>
      <c r="J19" s="2">
        <f t="shared" ref="J19:J30" si="1">+IF($C19="HEMBRA",1,0)</f>
        <v>0</v>
      </c>
      <c r="K19" s="1">
        <f t="shared" ref="K19:K30" si="2">+IF($C19="-",1,0)</f>
        <v>1</v>
      </c>
    </row>
    <row r="20" spans="1:11" ht="69.75" customHeight="1" thickBot="1" x14ac:dyDescent="0.75">
      <c r="A20" s="1020" t="s">
        <v>1322</v>
      </c>
      <c r="B20" s="70" t="s">
        <v>1303</v>
      </c>
      <c r="C20" s="27" t="s">
        <v>9</v>
      </c>
      <c r="D20" s="9">
        <v>2400</v>
      </c>
      <c r="E20" s="203" t="s">
        <v>43</v>
      </c>
      <c r="F20" s="933">
        <v>43497</v>
      </c>
      <c r="G20" s="1621" t="s">
        <v>1333</v>
      </c>
      <c r="H20" s="50" t="s">
        <v>1184</v>
      </c>
      <c r="I20" s="2">
        <f t="shared" si="0"/>
        <v>0</v>
      </c>
      <c r="J20" s="2">
        <f t="shared" si="1"/>
        <v>0</v>
      </c>
      <c r="K20" s="1">
        <f t="shared" si="2"/>
        <v>1</v>
      </c>
    </row>
    <row r="21" spans="1:11" ht="69.75" customHeight="1" thickBot="1" x14ac:dyDescent="0.75">
      <c r="A21" s="1020" t="s">
        <v>1323</v>
      </c>
      <c r="B21" s="70" t="s">
        <v>1303</v>
      </c>
      <c r="C21" s="27" t="s">
        <v>9</v>
      </c>
      <c r="D21" s="9">
        <v>2400</v>
      </c>
      <c r="E21" s="203" t="s">
        <v>43</v>
      </c>
      <c r="F21" s="933">
        <v>43497</v>
      </c>
      <c r="G21" s="1621" t="s">
        <v>1334</v>
      </c>
      <c r="H21" s="50" t="s">
        <v>1115</v>
      </c>
      <c r="I21" s="2">
        <f t="shared" si="0"/>
        <v>0</v>
      </c>
      <c r="J21" s="2">
        <f t="shared" si="1"/>
        <v>0</v>
      </c>
      <c r="K21" s="1">
        <f t="shared" si="2"/>
        <v>1</v>
      </c>
    </row>
    <row r="22" spans="1:11" ht="69.75" customHeight="1" thickBot="1" x14ac:dyDescent="0.75">
      <c r="A22" s="1020" t="s">
        <v>1324</v>
      </c>
      <c r="B22" s="70" t="s">
        <v>1303</v>
      </c>
      <c r="C22" s="27" t="s">
        <v>9</v>
      </c>
      <c r="D22" s="9">
        <v>2400</v>
      </c>
      <c r="E22" s="203" t="s">
        <v>43</v>
      </c>
      <c r="F22" s="933">
        <v>43497</v>
      </c>
      <c r="G22" s="1621" t="s">
        <v>1335</v>
      </c>
      <c r="H22" s="50" t="s">
        <v>1111</v>
      </c>
      <c r="I22" s="2">
        <f t="shared" si="0"/>
        <v>0</v>
      </c>
      <c r="J22" s="2">
        <f t="shared" si="1"/>
        <v>0</v>
      </c>
      <c r="K22" s="1">
        <f t="shared" si="2"/>
        <v>1</v>
      </c>
    </row>
    <row r="23" spans="1:11" ht="69.75" customHeight="1" thickBot="1" x14ac:dyDescent="0.75">
      <c r="A23" s="1020" t="s">
        <v>1325</v>
      </c>
      <c r="B23" s="70" t="s">
        <v>1303</v>
      </c>
      <c r="C23" s="27" t="s">
        <v>9</v>
      </c>
      <c r="D23" s="9">
        <v>2400</v>
      </c>
      <c r="E23" s="203" t="s">
        <v>43</v>
      </c>
      <c r="F23" s="933">
        <v>43497</v>
      </c>
      <c r="G23" s="1621" t="s">
        <v>1336</v>
      </c>
      <c r="H23" s="50" t="s">
        <v>1176</v>
      </c>
      <c r="I23" s="2">
        <f t="shared" si="0"/>
        <v>0</v>
      </c>
      <c r="J23" s="2">
        <f t="shared" si="1"/>
        <v>0</v>
      </c>
      <c r="K23" s="1">
        <f t="shared" si="2"/>
        <v>1</v>
      </c>
    </row>
    <row r="24" spans="1:11" ht="69.75" customHeight="1" thickBot="1" x14ac:dyDescent="0.75">
      <c r="A24" s="1020">
        <v>1233</v>
      </c>
      <c r="B24" s="70" t="s">
        <v>519</v>
      </c>
      <c r="C24" s="27" t="s">
        <v>6</v>
      </c>
      <c r="D24" s="9">
        <v>2000</v>
      </c>
      <c r="E24" s="203" t="s">
        <v>44</v>
      </c>
      <c r="F24" s="933">
        <v>41954</v>
      </c>
      <c r="G24" s="1621" t="s">
        <v>520</v>
      </c>
      <c r="H24" s="50" t="s">
        <v>1112</v>
      </c>
      <c r="I24" s="2">
        <f t="shared" si="0"/>
        <v>1</v>
      </c>
      <c r="J24" s="2">
        <f t="shared" si="1"/>
        <v>0</v>
      </c>
      <c r="K24" s="1">
        <f t="shared" si="2"/>
        <v>0</v>
      </c>
    </row>
    <row r="25" spans="1:11" ht="69.75" customHeight="1" thickBot="1" x14ac:dyDescent="0.75">
      <c r="A25" s="1020">
        <v>1249</v>
      </c>
      <c r="B25" s="70" t="s">
        <v>527</v>
      </c>
      <c r="C25" s="27" t="s">
        <v>13</v>
      </c>
      <c r="D25" s="9">
        <v>4000</v>
      </c>
      <c r="E25" s="203" t="s">
        <v>629</v>
      </c>
      <c r="F25" s="933">
        <v>42316</v>
      </c>
      <c r="G25" s="1621" t="s">
        <v>1173</v>
      </c>
      <c r="H25" s="50" t="s">
        <v>1021</v>
      </c>
      <c r="I25" s="2">
        <f t="shared" si="0"/>
        <v>0</v>
      </c>
      <c r="J25" s="2">
        <f t="shared" si="1"/>
        <v>1</v>
      </c>
      <c r="K25" s="1">
        <f t="shared" si="2"/>
        <v>0</v>
      </c>
    </row>
    <row r="26" spans="1:11" ht="69.75" customHeight="1" thickBot="1" x14ac:dyDescent="0.75">
      <c r="A26" s="1020">
        <v>1252</v>
      </c>
      <c r="B26" s="70" t="s">
        <v>552</v>
      </c>
      <c r="C26" s="27" t="s">
        <v>13</v>
      </c>
      <c r="D26" s="9">
        <v>3500</v>
      </c>
      <c r="E26" s="203" t="s">
        <v>553</v>
      </c>
      <c r="F26" s="933">
        <v>42401</v>
      </c>
      <c r="G26" s="1621" t="s">
        <v>1077</v>
      </c>
      <c r="H26" s="50" t="s">
        <v>1194</v>
      </c>
      <c r="I26" s="2">
        <f t="shared" si="0"/>
        <v>0</v>
      </c>
      <c r="J26" s="2">
        <f t="shared" si="1"/>
        <v>1</v>
      </c>
      <c r="K26" s="1">
        <f t="shared" si="2"/>
        <v>0</v>
      </c>
    </row>
    <row r="27" spans="1:11" ht="69.75" customHeight="1" thickBot="1" x14ac:dyDescent="0.75">
      <c r="A27" s="1020">
        <v>1253</v>
      </c>
      <c r="B27" s="70" t="s">
        <v>1182</v>
      </c>
      <c r="C27" s="27" t="s">
        <v>13</v>
      </c>
      <c r="D27" s="9">
        <v>2500</v>
      </c>
      <c r="E27" s="203" t="s">
        <v>43</v>
      </c>
      <c r="F27" s="933">
        <v>42425</v>
      </c>
      <c r="G27" s="1621" t="s">
        <v>427</v>
      </c>
      <c r="H27" s="50" t="s">
        <v>1186</v>
      </c>
      <c r="I27" s="2">
        <f t="shared" si="0"/>
        <v>0</v>
      </c>
      <c r="J27" s="2">
        <f t="shared" si="1"/>
        <v>1</v>
      </c>
      <c r="K27" s="1">
        <f t="shared" si="2"/>
        <v>0</v>
      </c>
    </row>
    <row r="28" spans="1:11" ht="69.75" customHeight="1" thickBot="1" x14ac:dyDescent="0.75">
      <c r="A28" s="1020">
        <v>1258</v>
      </c>
      <c r="B28" s="70" t="s">
        <v>682</v>
      </c>
      <c r="C28" s="27" t="s">
        <v>18</v>
      </c>
      <c r="D28" s="9">
        <v>2000</v>
      </c>
      <c r="E28" s="203" t="s">
        <v>683</v>
      </c>
      <c r="F28" s="933">
        <v>42374</v>
      </c>
      <c r="G28" s="1621" t="s">
        <v>685</v>
      </c>
      <c r="H28" s="50" t="s">
        <v>1021</v>
      </c>
      <c r="I28" s="2">
        <f t="shared" si="0"/>
        <v>0</v>
      </c>
      <c r="J28" s="2">
        <f t="shared" si="1"/>
        <v>1</v>
      </c>
      <c r="K28" s="1">
        <f t="shared" si="2"/>
        <v>0</v>
      </c>
    </row>
    <row r="29" spans="1:11" ht="69.75" customHeight="1" thickBot="1" x14ac:dyDescent="0.75">
      <c r="A29" s="1020">
        <v>1259</v>
      </c>
      <c r="B29" s="70" t="s">
        <v>682</v>
      </c>
      <c r="C29" s="27" t="s">
        <v>13</v>
      </c>
      <c r="D29" s="9">
        <v>2000</v>
      </c>
      <c r="E29" s="203" t="s">
        <v>747</v>
      </c>
      <c r="F29" s="933">
        <v>42128</v>
      </c>
      <c r="G29" s="1621" t="s">
        <v>751</v>
      </c>
      <c r="H29" s="50" t="s">
        <v>1108</v>
      </c>
      <c r="I29" s="2"/>
      <c r="J29" s="2"/>
      <c r="K29" s="1"/>
    </row>
    <row r="30" spans="1:11" ht="69.75" customHeight="1" thickBot="1" x14ac:dyDescent="0.75">
      <c r="A30" s="1020" t="s">
        <v>783</v>
      </c>
      <c r="B30" s="70" t="s">
        <v>796</v>
      </c>
      <c r="C30" s="27" t="s">
        <v>9</v>
      </c>
      <c r="D30" s="9">
        <v>1500</v>
      </c>
      <c r="E30" s="203"/>
      <c r="F30" s="933">
        <v>42870</v>
      </c>
      <c r="G30" s="1621" t="s">
        <v>888</v>
      </c>
      <c r="H30" s="50" t="s">
        <v>119</v>
      </c>
      <c r="I30" s="2">
        <f t="shared" si="0"/>
        <v>0</v>
      </c>
      <c r="J30" s="2">
        <f t="shared" si="1"/>
        <v>0</v>
      </c>
      <c r="K30" s="1">
        <f t="shared" si="2"/>
        <v>1</v>
      </c>
    </row>
    <row r="31" spans="1:11" ht="69.75" customHeight="1" thickBot="1" x14ac:dyDescent="0.75">
      <c r="A31" s="1021" t="s">
        <v>784</v>
      </c>
      <c r="B31" s="53" t="s">
        <v>796</v>
      </c>
      <c r="C31" t="s">
        <v>9</v>
      </c>
      <c r="D31" s="58">
        <v>1500</v>
      </c>
      <c r="F31" s="934">
        <v>42870</v>
      </c>
      <c r="G31" s="1624" t="s">
        <v>891</v>
      </c>
    </row>
    <row r="32" spans="1:11" ht="69.75" customHeight="1" thickBot="1" x14ac:dyDescent="0.75">
      <c r="A32" s="1023" t="s">
        <v>785</v>
      </c>
      <c r="B32" s="982" t="s">
        <v>796</v>
      </c>
      <c r="C32" s="73" t="s">
        <v>9</v>
      </c>
      <c r="D32" s="73">
        <v>1500</v>
      </c>
      <c r="E32" s="1591"/>
      <c r="F32" s="936">
        <v>42870</v>
      </c>
      <c r="G32" s="1627" t="s">
        <v>894</v>
      </c>
      <c r="H32" s="50" t="s">
        <v>179</v>
      </c>
    </row>
    <row r="33" spans="1:8" ht="69.75" customHeight="1" thickBot="1" x14ac:dyDescent="0.75">
      <c r="A33" s="1023" t="s">
        <v>786</v>
      </c>
      <c r="B33" s="982" t="s">
        <v>796</v>
      </c>
      <c r="C33" s="73" t="s">
        <v>9</v>
      </c>
      <c r="D33" s="73">
        <v>1500</v>
      </c>
      <c r="E33" s="1591"/>
      <c r="F33" s="936">
        <v>42870</v>
      </c>
      <c r="G33" s="1627" t="s">
        <v>896</v>
      </c>
      <c r="H33" s="50" t="s">
        <v>179</v>
      </c>
    </row>
    <row r="34" spans="1:8" ht="69.75" customHeight="1" thickBot="1" x14ac:dyDescent="0.75">
      <c r="A34" s="1023" t="s">
        <v>787</v>
      </c>
      <c r="B34" s="982" t="s">
        <v>796</v>
      </c>
      <c r="C34" s="73" t="s">
        <v>9</v>
      </c>
      <c r="D34" s="73">
        <v>1500</v>
      </c>
      <c r="E34" s="1591"/>
      <c r="F34" s="936">
        <v>42870</v>
      </c>
      <c r="G34" s="1627" t="s">
        <v>898</v>
      </c>
      <c r="H34" s="50" t="s">
        <v>179</v>
      </c>
    </row>
    <row r="35" spans="1:8" ht="69.75" customHeight="1" thickBot="1" x14ac:dyDescent="0.75">
      <c r="A35" s="1023" t="s">
        <v>788</v>
      </c>
      <c r="B35" s="982" t="s">
        <v>796</v>
      </c>
      <c r="C35" s="73" t="s">
        <v>9</v>
      </c>
      <c r="D35" s="73">
        <v>1500</v>
      </c>
      <c r="E35" s="1591"/>
      <c r="F35" s="936">
        <v>42870</v>
      </c>
      <c r="G35" s="1627" t="s">
        <v>901</v>
      </c>
      <c r="H35" s="50" t="s">
        <v>179</v>
      </c>
    </row>
    <row r="36" spans="1:8" ht="69.75" customHeight="1" thickBot="1" x14ac:dyDescent="0.75">
      <c r="A36" s="1023" t="s">
        <v>789</v>
      </c>
      <c r="B36" s="982" t="s">
        <v>796</v>
      </c>
      <c r="C36" s="73" t="s">
        <v>9</v>
      </c>
      <c r="D36" s="73">
        <v>1500</v>
      </c>
      <c r="E36" s="1591"/>
      <c r="F36" s="936">
        <v>42870</v>
      </c>
      <c r="G36" s="1627" t="s">
        <v>820</v>
      </c>
      <c r="H36" s="50" t="s">
        <v>179</v>
      </c>
    </row>
    <row r="37" spans="1:8" ht="69.75" customHeight="1" thickBot="1" x14ac:dyDescent="0.75">
      <c r="A37" s="1023" t="s">
        <v>790</v>
      </c>
      <c r="B37" s="982" t="s">
        <v>796</v>
      </c>
      <c r="C37" s="73" t="s">
        <v>9</v>
      </c>
      <c r="D37" s="73">
        <v>1500</v>
      </c>
      <c r="E37" s="1591"/>
      <c r="F37" s="936">
        <v>42870</v>
      </c>
      <c r="G37" s="1627" t="s">
        <v>902</v>
      </c>
      <c r="H37" s="50" t="s">
        <v>179</v>
      </c>
    </row>
    <row r="38" spans="1:8" ht="69.75" customHeight="1" thickBot="1" x14ac:dyDescent="0.75">
      <c r="A38" s="1023" t="s">
        <v>791</v>
      </c>
      <c r="B38" s="982" t="s">
        <v>796</v>
      </c>
      <c r="C38" s="73" t="s">
        <v>9</v>
      </c>
      <c r="D38" s="73">
        <v>1500</v>
      </c>
      <c r="E38" s="1591"/>
      <c r="F38" s="936">
        <v>42870</v>
      </c>
      <c r="G38" s="1627" t="s">
        <v>905</v>
      </c>
      <c r="H38" s="50" t="s">
        <v>179</v>
      </c>
    </row>
    <row r="39" spans="1:8" ht="69.75" customHeight="1" thickBot="1" x14ac:dyDescent="0.75">
      <c r="A39" s="1023" t="s">
        <v>792</v>
      </c>
      <c r="B39" s="982" t="s">
        <v>796</v>
      </c>
      <c r="C39" s="73" t="s">
        <v>9</v>
      </c>
      <c r="D39" s="73">
        <v>1500</v>
      </c>
      <c r="E39" s="1591"/>
      <c r="F39" s="936">
        <v>42870</v>
      </c>
      <c r="G39" s="1627" t="s">
        <v>910</v>
      </c>
      <c r="H39" s="50" t="s">
        <v>179</v>
      </c>
    </row>
    <row r="40" spans="1:8" ht="69.75" customHeight="1" thickBot="1" x14ac:dyDescent="0.75">
      <c r="A40" s="1023" t="s">
        <v>793</v>
      </c>
      <c r="B40" s="982" t="s">
        <v>796</v>
      </c>
      <c r="C40" s="73" t="s">
        <v>9</v>
      </c>
      <c r="D40" s="73">
        <v>1500</v>
      </c>
      <c r="E40" s="1591"/>
      <c r="F40" s="936">
        <v>42870</v>
      </c>
      <c r="G40" s="1627" t="s">
        <v>911</v>
      </c>
      <c r="H40" s="50" t="s">
        <v>179</v>
      </c>
    </row>
    <row r="41" spans="1:8" ht="69.75" customHeight="1" thickBot="1" x14ac:dyDescent="0.75">
      <c r="A41" s="1023" t="s">
        <v>794</v>
      </c>
      <c r="B41" s="982" t="s">
        <v>796</v>
      </c>
      <c r="C41" s="73" t="s">
        <v>9</v>
      </c>
      <c r="D41" s="73">
        <v>1500</v>
      </c>
      <c r="E41" s="1591"/>
      <c r="F41" s="936">
        <v>42870</v>
      </c>
      <c r="G41" s="1627" t="s">
        <v>915</v>
      </c>
      <c r="H41" s="50" t="s">
        <v>179</v>
      </c>
    </row>
    <row r="42" spans="1:8" ht="61.5" customHeight="1" thickBot="1" x14ac:dyDescent="0.75">
      <c r="A42" s="1023">
        <v>1259</v>
      </c>
      <c r="B42" s="982" t="s">
        <v>682</v>
      </c>
      <c r="C42" s="73" t="s">
        <v>13</v>
      </c>
      <c r="D42" s="73">
        <v>1500</v>
      </c>
      <c r="E42" s="1591" t="s">
        <v>747</v>
      </c>
      <c r="F42" s="936">
        <v>42128</v>
      </c>
      <c r="G42" s="1627" t="s">
        <v>751</v>
      </c>
      <c r="H42" s="50" t="s">
        <v>179</v>
      </c>
    </row>
    <row r="43" spans="1:8" ht="53.25" customHeight="1" thickBot="1" x14ac:dyDescent="0.75">
      <c r="A43" s="1023">
        <v>1260</v>
      </c>
      <c r="B43" s="982" t="s">
        <v>748</v>
      </c>
      <c r="C43" s="73" t="s">
        <v>9</v>
      </c>
      <c r="D43" s="73">
        <v>1000</v>
      </c>
      <c r="E43" s="1591" t="s">
        <v>529</v>
      </c>
      <c r="F43" s="936">
        <v>42740</v>
      </c>
      <c r="G43" s="1627" t="s">
        <v>750</v>
      </c>
      <c r="H43" s="50" t="s">
        <v>179</v>
      </c>
    </row>
    <row r="44" spans="1:8" s="1082" customFormat="1" ht="53.25" customHeight="1" thickBot="1" x14ac:dyDescent="0.75">
      <c r="A44" s="1077"/>
      <c r="B44" s="1078"/>
      <c r="C44" s="1079"/>
      <c r="D44" s="1079"/>
      <c r="E44" s="1592"/>
      <c r="F44" s="1080"/>
      <c r="G44" s="1627"/>
      <c r="H44" s="1081"/>
    </row>
    <row r="45" spans="1:8" ht="47.25" thickBot="1" x14ac:dyDescent="0.75">
      <c r="A45" s="1023" t="s">
        <v>175</v>
      </c>
      <c r="B45" s="982" t="s">
        <v>161</v>
      </c>
      <c r="C45" s="73" t="s">
        <v>9</v>
      </c>
      <c r="D45" s="73" t="s">
        <v>9</v>
      </c>
      <c r="E45" s="1591" t="s">
        <v>43</v>
      </c>
      <c r="F45" s="936">
        <v>41652</v>
      </c>
      <c r="G45" s="1627" t="s">
        <v>182</v>
      </c>
      <c r="H45" s="50" t="s">
        <v>179</v>
      </c>
    </row>
    <row r="46" spans="1:8" ht="47.25" thickBot="1" x14ac:dyDescent="0.75">
      <c r="A46" s="1023" t="s">
        <v>176</v>
      </c>
      <c r="B46" s="982" t="s">
        <v>161</v>
      </c>
      <c r="C46" s="73" t="s">
        <v>9</v>
      </c>
      <c r="D46" s="73" t="s">
        <v>9</v>
      </c>
      <c r="E46" s="1591" t="s">
        <v>43</v>
      </c>
      <c r="F46" s="936">
        <v>41652</v>
      </c>
      <c r="G46" s="1627" t="s">
        <v>183</v>
      </c>
      <c r="H46" s="50" t="s">
        <v>179</v>
      </c>
    </row>
    <row r="47" spans="1:8" ht="47.25" thickBot="1" x14ac:dyDescent="0.75">
      <c r="A47" s="1023" t="s">
        <v>177</v>
      </c>
      <c r="B47" s="982" t="s">
        <v>161</v>
      </c>
      <c r="C47" s="73" t="s">
        <v>9</v>
      </c>
      <c r="D47" s="73" t="s">
        <v>9</v>
      </c>
      <c r="E47" s="1591" t="s">
        <v>43</v>
      </c>
      <c r="F47" s="936">
        <v>41652</v>
      </c>
      <c r="G47" s="1627" t="s">
        <v>184</v>
      </c>
      <c r="H47" s="50" t="s">
        <v>179</v>
      </c>
    </row>
    <row r="48" spans="1:8" ht="47.25" thickBot="1" x14ac:dyDescent="0.75">
      <c r="A48" s="1023" t="s">
        <v>178</v>
      </c>
      <c r="B48" s="982" t="s">
        <v>161</v>
      </c>
      <c r="C48" s="73" t="s">
        <v>9</v>
      </c>
      <c r="D48" s="73" t="s">
        <v>9</v>
      </c>
      <c r="E48" s="1591" t="s">
        <v>43</v>
      </c>
      <c r="F48" s="936">
        <v>41652</v>
      </c>
      <c r="G48" s="1627" t="s">
        <v>185</v>
      </c>
      <c r="H48" s="50" t="s">
        <v>179</v>
      </c>
    </row>
    <row r="49" spans="1:8" ht="47.25" thickBot="1" x14ac:dyDescent="0.75">
      <c r="A49" s="1023" t="s">
        <v>180</v>
      </c>
      <c r="B49" s="982" t="s">
        <v>161</v>
      </c>
      <c r="C49" s="73" t="s">
        <v>9</v>
      </c>
      <c r="D49" s="73" t="s">
        <v>9</v>
      </c>
      <c r="E49" s="1591" t="s">
        <v>43</v>
      </c>
      <c r="F49" s="936">
        <v>41652</v>
      </c>
      <c r="G49" s="1627" t="s">
        <v>186</v>
      </c>
      <c r="H49" s="50" t="s">
        <v>179</v>
      </c>
    </row>
    <row r="50" spans="1:8" ht="81.75" thickBot="1" x14ac:dyDescent="0.75">
      <c r="A50" s="1023" t="s">
        <v>181</v>
      </c>
      <c r="B50" s="982" t="s">
        <v>161</v>
      </c>
      <c r="C50" s="73" t="s">
        <v>9</v>
      </c>
      <c r="D50" s="73" t="s">
        <v>9</v>
      </c>
      <c r="E50" s="1591" t="s">
        <v>43</v>
      </c>
      <c r="F50" s="936">
        <v>41652</v>
      </c>
      <c r="G50" s="1627" t="s">
        <v>187</v>
      </c>
      <c r="H50" s="50" t="s">
        <v>179</v>
      </c>
    </row>
    <row r="52" spans="1:8" x14ac:dyDescent="0.7">
      <c r="A52" s="1021">
        <v>1206</v>
      </c>
      <c r="B52" s="77" t="s">
        <v>196</v>
      </c>
      <c r="C52" t="s">
        <v>9</v>
      </c>
      <c r="D52" s="58">
        <v>900</v>
      </c>
      <c r="E52" s="1589" t="s">
        <v>193</v>
      </c>
      <c r="F52" s="934">
        <v>42042</v>
      </c>
      <c r="G52" s="1624" t="s">
        <v>198</v>
      </c>
      <c r="H52" s="60" t="s">
        <v>195</v>
      </c>
    </row>
    <row r="53" spans="1:8" ht="81" x14ac:dyDescent="0.7">
      <c r="A53" s="1021">
        <v>1207</v>
      </c>
      <c r="B53" s="77" t="s">
        <v>196</v>
      </c>
      <c r="C53" t="s">
        <v>9</v>
      </c>
      <c r="D53" s="58">
        <v>900</v>
      </c>
      <c r="E53" s="1589" t="s">
        <v>193</v>
      </c>
      <c r="F53" s="934">
        <v>42042</v>
      </c>
      <c r="G53" s="1624" t="s">
        <v>199</v>
      </c>
      <c r="H53" s="60" t="s">
        <v>195</v>
      </c>
    </row>
    <row r="54" spans="1:8" x14ac:dyDescent="0.7">
      <c r="A54" s="1021">
        <v>1208</v>
      </c>
      <c r="B54" s="77" t="s">
        <v>305</v>
      </c>
      <c r="C54" t="s">
        <v>9</v>
      </c>
      <c r="D54" s="58">
        <v>1000</v>
      </c>
      <c r="E54" s="1589" t="s">
        <v>43</v>
      </c>
      <c r="F54" s="934">
        <v>42042</v>
      </c>
      <c r="G54" s="1624" t="s">
        <v>204</v>
      </c>
      <c r="H54" s="60" t="s">
        <v>195</v>
      </c>
    </row>
    <row r="55" spans="1:8" x14ac:dyDescent="0.7">
      <c r="A55" s="1021">
        <v>1209</v>
      </c>
      <c r="B55" s="77" t="s">
        <v>11</v>
      </c>
      <c r="C55" t="s">
        <v>6</v>
      </c>
      <c r="D55" s="58">
        <v>500</v>
      </c>
      <c r="E55" s="1589" t="s">
        <v>9</v>
      </c>
      <c r="F55" s="934">
        <v>41954</v>
      </c>
      <c r="G55" s="1624" t="s">
        <v>205</v>
      </c>
    </row>
    <row r="56" spans="1:8" x14ac:dyDescent="0.7">
      <c r="A56" s="1021">
        <v>1210</v>
      </c>
      <c r="B56" s="77" t="s">
        <v>307</v>
      </c>
      <c r="C56" t="s">
        <v>9</v>
      </c>
      <c r="D56" s="58" t="s">
        <v>9</v>
      </c>
      <c r="E56" s="1589" t="s">
        <v>44</v>
      </c>
      <c r="F56" s="934">
        <v>42080</v>
      </c>
      <c r="G56" s="1624" t="s">
        <v>308</v>
      </c>
    </row>
    <row r="57" spans="1:8" x14ac:dyDescent="0.7">
      <c r="A57" s="1021">
        <v>1211</v>
      </c>
      <c r="B57" s="77" t="s">
        <v>307</v>
      </c>
      <c r="C57" t="s">
        <v>9</v>
      </c>
      <c r="D57" s="58" t="s">
        <v>9</v>
      </c>
      <c r="E57" s="1589" t="s">
        <v>193</v>
      </c>
      <c r="F57" s="934">
        <v>42080</v>
      </c>
      <c r="G57" s="1624" t="s">
        <v>308</v>
      </c>
    </row>
    <row r="58" spans="1:8" x14ac:dyDescent="0.7">
      <c r="A58" s="1021">
        <v>1212</v>
      </c>
      <c r="B58" s="77" t="s">
        <v>311</v>
      </c>
      <c r="C58" t="s">
        <v>9</v>
      </c>
      <c r="D58" s="58" t="s">
        <v>9</v>
      </c>
      <c r="E58" s="1589" t="s">
        <v>44</v>
      </c>
      <c r="F58" s="934">
        <v>42069</v>
      </c>
      <c r="G58" s="1624" t="s">
        <v>309</v>
      </c>
    </row>
    <row r="59" spans="1:8" x14ac:dyDescent="0.7">
      <c r="A59" s="1021">
        <v>1213</v>
      </c>
      <c r="B59" s="77" t="s">
        <v>312</v>
      </c>
      <c r="C59" t="s">
        <v>9</v>
      </c>
      <c r="D59" s="58" t="s">
        <v>9</v>
      </c>
      <c r="E59" s="1589" t="s">
        <v>44</v>
      </c>
      <c r="F59" s="934">
        <v>42069</v>
      </c>
      <c r="G59" s="1624" t="s">
        <v>309</v>
      </c>
    </row>
    <row r="60" spans="1:8" x14ac:dyDescent="0.7">
      <c r="A60" s="1021">
        <v>1214</v>
      </c>
      <c r="B60" s="77" t="s">
        <v>313</v>
      </c>
      <c r="C60" t="s">
        <v>9</v>
      </c>
      <c r="D60" s="58" t="s">
        <v>9</v>
      </c>
      <c r="E60" s="1589" t="s">
        <v>193</v>
      </c>
      <c r="G60" s="1624" t="s">
        <v>310</v>
      </c>
    </row>
    <row r="61" spans="1:8" x14ac:dyDescent="0.7">
      <c r="A61" s="1021">
        <v>1215</v>
      </c>
      <c r="B61" s="77" t="s">
        <v>313</v>
      </c>
      <c r="C61" t="s">
        <v>9</v>
      </c>
      <c r="D61" s="58" t="s">
        <v>9</v>
      </c>
      <c r="E61" s="1589" t="s">
        <v>193</v>
      </c>
      <c r="G61" s="1624" t="s">
        <v>310</v>
      </c>
    </row>
    <row r="62" spans="1:8" x14ac:dyDescent="0.7">
      <c r="A62" s="1021">
        <v>1216</v>
      </c>
      <c r="B62" s="77" t="s">
        <v>314</v>
      </c>
      <c r="C62" t="s">
        <v>9</v>
      </c>
      <c r="D62" s="58">
        <v>1000</v>
      </c>
      <c r="E62" s="1589" t="s">
        <v>189</v>
      </c>
      <c r="F62" s="934">
        <v>42058</v>
      </c>
      <c r="G62" s="1624" t="s">
        <v>315</v>
      </c>
    </row>
    <row r="63" spans="1:8" x14ac:dyDescent="0.7">
      <c r="A63" s="1021">
        <v>1217</v>
      </c>
      <c r="B63" s="77" t="s">
        <v>316</v>
      </c>
      <c r="C63" t="s">
        <v>9</v>
      </c>
      <c r="D63" s="58" t="s">
        <v>9</v>
      </c>
      <c r="E63" s="1589" t="s">
        <v>189</v>
      </c>
      <c r="F63" s="934">
        <v>42058</v>
      </c>
      <c r="G63" s="1624" t="s">
        <v>315</v>
      </c>
    </row>
    <row r="64" spans="1:8" ht="47.25" thickBot="1" x14ac:dyDescent="0.75"/>
    <row r="65" spans="1:8" ht="47.25" thickBot="1" x14ac:dyDescent="0.75">
      <c r="A65" s="1024" t="s">
        <v>302</v>
      </c>
      <c r="B65" s="983" t="s">
        <v>255</v>
      </c>
      <c r="C65" s="74" t="s">
        <v>9</v>
      </c>
      <c r="D65" s="74" t="s">
        <v>9</v>
      </c>
      <c r="E65" s="1593" t="s">
        <v>43</v>
      </c>
      <c r="F65" s="937">
        <v>42079</v>
      </c>
      <c r="G65" s="1628"/>
      <c r="H65" s="82" t="s">
        <v>304</v>
      </c>
    </row>
    <row r="66" spans="1:8" ht="47.25" thickBot="1" x14ac:dyDescent="0.75">
      <c r="A66" s="1025" t="s">
        <v>303</v>
      </c>
      <c r="B66" s="984" t="s">
        <v>255</v>
      </c>
      <c r="C66" s="74" t="s">
        <v>9</v>
      </c>
      <c r="D66" s="74" t="s">
        <v>9</v>
      </c>
      <c r="E66" s="1594" t="s">
        <v>43</v>
      </c>
      <c r="F66" s="938">
        <v>42079</v>
      </c>
      <c r="G66" s="1629"/>
      <c r="H66" s="83" t="s">
        <v>304</v>
      </c>
    </row>
    <row r="67" spans="1:8" ht="47.25" thickBot="1" x14ac:dyDescent="0.75">
      <c r="A67" s="1025" t="s">
        <v>317</v>
      </c>
      <c r="B67" s="984" t="s">
        <v>255</v>
      </c>
      <c r="C67" s="74" t="s">
        <v>9</v>
      </c>
      <c r="D67" s="74" t="s">
        <v>9</v>
      </c>
      <c r="E67" s="1594" t="s">
        <v>43</v>
      </c>
      <c r="F67" s="939">
        <v>42079</v>
      </c>
      <c r="G67" s="1629"/>
      <c r="H67" s="83" t="s">
        <v>304</v>
      </c>
    </row>
    <row r="68" spans="1:8" ht="47.25" thickBot="1" x14ac:dyDescent="0.75">
      <c r="A68" s="1025" t="s">
        <v>318</v>
      </c>
      <c r="B68" s="984" t="s">
        <v>255</v>
      </c>
      <c r="C68" s="74" t="s">
        <v>9</v>
      </c>
      <c r="D68" s="74" t="s">
        <v>9</v>
      </c>
      <c r="E68" s="1594" t="s">
        <v>43</v>
      </c>
      <c r="F68" s="938">
        <v>42079</v>
      </c>
      <c r="G68" s="1629"/>
      <c r="H68" s="83" t="s">
        <v>304</v>
      </c>
    </row>
    <row r="69" spans="1:8" ht="47.25" thickBot="1" x14ac:dyDescent="0.75">
      <c r="A69" s="1025" t="s">
        <v>319</v>
      </c>
      <c r="B69" s="984" t="s">
        <v>255</v>
      </c>
      <c r="C69" s="74" t="s">
        <v>9</v>
      </c>
      <c r="D69" s="74" t="s">
        <v>9</v>
      </c>
      <c r="E69" s="1594" t="s">
        <v>43</v>
      </c>
      <c r="F69" s="939">
        <v>42079</v>
      </c>
      <c r="G69" s="1629"/>
      <c r="H69" s="83" t="s">
        <v>304</v>
      </c>
    </row>
    <row r="70" spans="1:8" ht="47.25" thickBot="1" x14ac:dyDescent="0.75">
      <c r="A70" s="1025" t="s">
        <v>320</v>
      </c>
      <c r="B70" s="984" t="s">
        <v>255</v>
      </c>
      <c r="C70" s="74" t="s">
        <v>9</v>
      </c>
      <c r="D70" s="74" t="s">
        <v>9</v>
      </c>
      <c r="E70" s="1594" t="s">
        <v>43</v>
      </c>
      <c r="F70" s="938">
        <v>42079</v>
      </c>
      <c r="G70" s="1629"/>
      <c r="H70" s="83" t="s">
        <v>304</v>
      </c>
    </row>
    <row r="71" spans="1:8" ht="47.25" thickBot="1" x14ac:dyDescent="0.75">
      <c r="A71" s="1025" t="s">
        <v>321</v>
      </c>
      <c r="B71" s="984" t="s">
        <v>255</v>
      </c>
      <c r="C71" s="74" t="s">
        <v>9</v>
      </c>
      <c r="D71" s="74" t="s">
        <v>9</v>
      </c>
      <c r="E71" s="1594" t="s">
        <v>43</v>
      </c>
      <c r="F71" s="939">
        <v>42079</v>
      </c>
      <c r="G71" s="1629"/>
      <c r="H71" s="83" t="s">
        <v>304</v>
      </c>
    </row>
    <row r="72" spans="1:8" ht="47.25" thickBot="1" x14ac:dyDescent="0.75">
      <c r="A72" s="1025" t="s">
        <v>322</v>
      </c>
      <c r="B72" s="984" t="s">
        <v>255</v>
      </c>
      <c r="C72" s="74" t="s">
        <v>9</v>
      </c>
      <c r="D72" s="74" t="s">
        <v>9</v>
      </c>
      <c r="E72" s="1594" t="s">
        <v>43</v>
      </c>
      <c r="F72" s="938">
        <v>42079</v>
      </c>
      <c r="G72" s="1629"/>
      <c r="H72" s="83" t="s">
        <v>304</v>
      </c>
    </row>
    <row r="73" spans="1:8" ht="47.25" thickBot="1" x14ac:dyDescent="0.75">
      <c r="A73" s="1025" t="s">
        <v>323</v>
      </c>
      <c r="B73" s="984" t="s">
        <v>255</v>
      </c>
      <c r="C73" s="74" t="s">
        <v>9</v>
      </c>
      <c r="D73" s="74" t="s">
        <v>9</v>
      </c>
      <c r="E73" s="1594" t="s">
        <v>43</v>
      </c>
      <c r="F73" s="939">
        <v>42079</v>
      </c>
      <c r="G73" s="1629"/>
      <c r="H73" s="83" t="s">
        <v>304</v>
      </c>
    </row>
    <row r="74" spans="1:8" ht="47.25" thickBot="1" x14ac:dyDescent="0.75">
      <c r="A74" s="1025" t="s">
        <v>324</v>
      </c>
      <c r="B74" s="984" t="s">
        <v>255</v>
      </c>
      <c r="C74" s="74" t="s">
        <v>9</v>
      </c>
      <c r="D74" s="74" t="s">
        <v>9</v>
      </c>
      <c r="E74" s="1594" t="s">
        <v>43</v>
      </c>
      <c r="F74" s="938">
        <v>42079</v>
      </c>
      <c r="G74" s="1629"/>
      <c r="H74" s="83" t="s">
        <v>304</v>
      </c>
    </row>
    <row r="75" spans="1:8" ht="47.25" thickBot="1" x14ac:dyDescent="0.75">
      <c r="A75" s="1025" t="s">
        <v>231</v>
      </c>
      <c r="B75" s="984" t="s">
        <v>255</v>
      </c>
      <c r="C75" s="74" t="s">
        <v>13</v>
      </c>
      <c r="D75" s="74">
        <v>2200</v>
      </c>
      <c r="E75" s="1594" t="s">
        <v>43</v>
      </c>
      <c r="F75" s="939">
        <v>42042</v>
      </c>
      <c r="G75" s="1629" t="s">
        <v>290</v>
      </c>
      <c r="H75" s="83" t="s">
        <v>304</v>
      </c>
    </row>
    <row r="76" spans="1:8" ht="81.75" thickBot="1" x14ac:dyDescent="0.75">
      <c r="A76" s="1025" t="s">
        <v>244</v>
      </c>
      <c r="B76" s="984" t="s">
        <v>255</v>
      </c>
      <c r="C76" s="79" t="s">
        <v>13</v>
      </c>
      <c r="D76" s="79">
        <v>1800</v>
      </c>
      <c r="E76" s="1594" t="s">
        <v>43</v>
      </c>
      <c r="F76" s="939">
        <v>42042</v>
      </c>
      <c r="G76" s="1629" t="s">
        <v>438</v>
      </c>
      <c r="H76" s="83" t="s">
        <v>304</v>
      </c>
    </row>
    <row r="77" spans="1:8" ht="45" customHeight="1" thickBot="1" x14ac:dyDescent="0.75">
      <c r="A77" s="1023" t="s">
        <v>326</v>
      </c>
      <c r="B77" s="985" t="s">
        <v>327</v>
      </c>
      <c r="C77" s="78" t="s">
        <v>328</v>
      </c>
      <c r="D77" s="80"/>
      <c r="E77" s="1595" t="s">
        <v>43</v>
      </c>
      <c r="F77" s="940">
        <v>42079</v>
      </c>
      <c r="G77" s="1630"/>
      <c r="H77" s="81" t="s">
        <v>304</v>
      </c>
    </row>
    <row r="78" spans="1:8" ht="47.25" thickBot="1" x14ac:dyDescent="0.75"/>
    <row r="79" spans="1:8" ht="47.25" thickBot="1" x14ac:dyDescent="0.75">
      <c r="A79" s="1026">
        <v>1219</v>
      </c>
      <c r="B79" s="986" t="s">
        <v>80</v>
      </c>
      <c r="C79" s="71" t="s">
        <v>6</v>
      </c>
      <c r="D79" s="75">
        <v>1500</v>
      </c>
      <c r="E79" s="1596" t="s">
        <v>9</v>
      </c>
      <c r="F79" s="941">
        <v>41488</v>
      </c>
    </row>
    <row r="81" spans="1:7" ht="47.25" thickBot="1" x14ac:dyDescent="0.75">
      <c r="A81" s="1027">
        <v>1222</v>
      </c>
      <c r="B81" s="987" t="s">
        <v>352</v>
      </c>
      <c r="C81" s="200" t="s">
        <v>9</v>
      </c>
      <c r="D81" s="201">
        <v>800</v>
      </c>
      <c r="E81" s="202" t="s">
        <v>354</v>
      </c>
      <c r="F81" s="931">
        <v>42032</v>
      </c>
    </row>
    <row r="82" spans="1:7" ht="47.25" thickBot="1" x14ac:dyDescent="0.75">
      <c r="A82" s="1028">
        <v>1223</v>
      </c>
      <c r="B82" s="988" t="s">
        <v>352</v>
      </c>
      <c r="C82" s="203" t="s">
        <v>9</v>
      </c>
      <c r="D82" s="204">
        <v>800</v>
      </c>
      <c r="E82" s="205" t="s">
        <v>354</v>
      </c>
      <c r="F82" s="933">
        <v>42057</v>
      </c>
    </row>
    <row r="83" spans="1:7" ht="47.25" thickBot="1" x14ac:dyDescent="0.75">
      <c r="A83" s="1027">
        <v>1224</v>
      </c>
      <c r="B83" s="987" t="s">
        <v>353</v>
      </c>
      <c r="C83" s="200" t="s">
        <v>9</v>
      </c>
      <c r="D83" s="201">
        <v>2000</v>
      </c>
      <c r="E83" s="202" t="s">
        <v>354</v>
      </c>
      <c r="F83" s="931">
        <v>42056</v>
      </c>
    </row>
    <row r="84" spans="1:7" ht="47.25" thickBot="1" x14ac:dyDescent="0.75">
      <c r="A84" s="1028">
        <v>1225</v>
      </c>
      <c r="B84" s="988" t="s">
        <v>353</v>
      </c>
      <c r="C84" s="203" t="s">
        <v>9</v>
      </c>
      <c r="D84" s="204">
        <v>2000</v>
      </c>
      <c r="E84" s="205" t="s">
        <v>354</v>
      </c>
      <c r="F84" s="933">
        <v>42025</v>
      </c>
    </row>
    <row r="85" spans="1:7" ht="39" customHeight="1" thickBot="1" x14ac:dyDescent="0.75">
      <c r="A85" s="1027">
        <v>1226</v>
      </c>
      <c r="B85" s="206" t="s">
        <v>355</v>
      </c>
      <c r="C85" s="203" t="s">
        <v>9</v>
      </c>
      <c r="D85" s="206" t="s">
        <v>9</v>
      </c>
      <c r="E85" s="207" t="s">
        <v>189</v>
      </c>
      <c r="F85" s="942">
        <v>42109</v>
      </c>
    </row>
    <row r="86" spans="1:7" ht="47.25" thickBot="1" x14ac:dyDescent="0.75"/>
    <row r="87" spans="1:7" ht="47.25" thickBot="1" x14ac:dyDescent="0.75">
      <c r="A87" s="1028" t="s">
        <v>351</v>
      </c>
      <c r="B87" s="989" t="s">
        <v>254</v>
      </c>
      <c r="C87" s="208" t="s">
        <v>9</v>
      </c>
      <c r="D87" s="209">
        <v>800</v>
      </c>
      <c r="E87" s="1597" t="s">
        <v>251</v>
      </c>
      <c r="F87" s="943">
        <v>42040</v>
      </c>
    </row>
    <row r="88" spans="1:7" ht="47.25" thickBot="1" x14ac:dyDescent="0.75"/>
    <row r="89" spans="1:7" ht="57.75" thickBot="1" x14ac:dyDescent="0.75">
      <c r="A89" s="1028" t="s">
        <v>122</v>
      </c>
      <c r="B89" s="217" t="s">
        <v>123</v>
      </c>
      <c r="C89" s="8" t="s">
        <v>13</v>
      </c>
      <c r="D89" s="25">
        <v>4000</v>
      </c>
      <c r="E89" s="1597" t="s">
        <v>124</v>
      </c>
      <c r="F89" s="943">
        <v>41383</v>
      </c>
      <c r="G89" s="1622" t="s">
        <v>125</v>
      </c>
    </row>
    <row r="90" spans="1:7" ht="47.25" thickBot="1" x14ac:dyDescent="0.75">
      <c r="A90" s="1028" t="s">
        <v>126</v>
      </c>
      <c r="B90" s="218" t="s">
        <v>127</v>
      </c>
      <c r="C90" s="65" t="s">
        <v>6</v>
      </c>
      <c r="D90" s="25">
        <v>2000</v>
      </c>
      <c r="E90" s="1597" t="s">
        <v>124</v>
      </c>
      <c r="F90" s="943">
        <v>41383</v>
      </c>
      <c r="G90" s="1623" t="s">
        <v>128</v>
      </c>
    </row>
    <row r="91" spans="1:7" ht="47.25" thickBot="1" x14ac:dyDescent="0.75">
      <c r="A91" s="1029" t="s">
        <v>129</v>
      </c>
      <c r="B91" s="219" t="s">
        <v>130</v>
      </c>
      <c r="C91" s="67" t="s">
        <v>6</v>
      </c>
      <c r="D91" s="9">
        <v>2000</v>
      </c>
      <c r="E91" s="1598" t="s">
        <v>124</v>
      </c>
      <c r="F91" s="943">
        <v>41426</v>
      </c>
      <c r="G91" s="1631" t="s">
        <v>131</v>
      </c>
    </row>
    <row r="92" spans="1:7" ht="47.25" thickBot="1" x14ac:dyDescent="0.75">
      <c r="A92" s="1019" t="s">
        <v>132</v>
      </c>
      <c r="B92" s="211" t="s">
        <v>133</v>
      </c>
      <c r="C92" s="27" t="s">
        <v>13</v>
      </c>
      <c r="D92" s="9">
        <v>3000</v>
      </c>
      <c r="E92" s="1598" t="s">
        <v>134</v>
      </c>
      <c r="F92" s="943">
        <v>41532</v>
      </c>
      <c r="G92" s="1623" t="s">
        <v>135</v>
      </c>
    </row>
    <row r="93" spans="1:7" ht="47.25" thickBot="1" x14ac:dyDescent="0.75">
      <c r="A93" s="1030" t="s">
        <v>136</v>
      </c>
      <c r="B93" s="212" t="s">
        <v>133</v>
      </c>
      <c r="C93" s="24" t="s">
        <v>13</v>
      </c>
      <c r="D93" s="10">
        <v>2500</v>
      </c>
      <c r="E93" s="1599" t="s">
        <v>134</v>
      </c>
      <c r="F93" s="943">
        <v>41532</v>
      </c>
      <c r="G93" s="1624" t="s">
        <v>137</v>
      </c>
    </row>
    <row r="94" spans="1:7" ht="47.25" thickBot="1" x14ac:dyDescent="0.75">
      <c r="A94" s="1019" t="s">
        <v>138</v>
      </c>
      <c r="B94" s="211" t="s">
        <v>133</v>
      </c>
      <c r="C94" s="27" t="s">
        <v>13</v>
      </c>
      <c r="D94" s="9">
        <v>2000</v>
      </c>
      <c r="E94" s="1598" t="s">
        <v>134</v>
      </c>
      <c r="F94" s="943">
        <v>41532</v>
      </c>
      <c r="G94" s="1632" t="s">
        <v>139</v>
      </c>
    </row>
    <row r="95" spans="1:7" ht="81.75" thickBot="1" x14ac:dyDescent="0.75">
      <c r="A95" s="1019" t="s">
        <v>140</v>
      </c>
      <c r="B95" s="212" t="s">
        <v>133</v>
      </c>
      <c r="C95" s="27" t="s">
        <v>13</v>
      </c>
      <c r="D95" s="9">
        <v>2000</v>
      </c>
      <c r="E95" s="1598" t="s">
        <v>134</v>
      </c>
      <c r="F95" s="943">
        <v>41532</v>
      </c>
      <c r="G95" s="1632" t="s">
        <v>141</v>
      </c>
    </row>
    <row r="96" spans="1:7" ht="57.75" thickBot="1" x14ac:dyDescent="0.75">
      <c r="A96" s="1031" t="s">
        <v>142</v>
      </c>
      <c r="B96" s="211" t="s">
        <v>143</v>
      </c>
      <c r="C96" s="28" t="s">
        <v>13</v>
      </c>
      <c r="D96" s="16">
        <v>2500</v>
      </c>
      <c r="E96" s="1600" t="s">
        <v>26</v>
      </c>
      <c r="F96" s="943">
        <v>41549</v>
      </c>
      <c r="G96" s="1621" t="s">
        <v>144</v>
      </c>
    </row>
    <row r="97" spans="1:7" ht="47.25" thickBot="1" x14ac:dyDescent="0.75">
      <c r="A97" s="1019" t="s">
        <v>145</v>
      </c>
      <c r="B97" s="211" t="s">
        <v>133</v>
      </c>
      <c r="C97" s="37" t="s">
        <v>13</v>
      </c>
      <c r="D97" s="9">
        <v>1200</v>
      </c>
      <c r="E97" s="1598" t="s">
        <v>32</v>
      </c>
      <c r="F97" s="943">
        <v>41564</v>
      </c>
      <c r="G97" s="1625" t="s">
        <v>146</v>
      </c>
    </row>
    <row r="98" spans="1:7" ht="81.75" thickBot="1" x14ac:dyDescent="0.75">
      <c r="A98" s="1019" t="s">
        <v>147</v>
      </c>
      <c r="B98" s="211" t="s">
        <v>148</v>
      </c>
      <c r="C98" s="69" t="s">
        <v>6</v>
      </c>
      <c r="D98" s="9">
        <v>2000</v>
      </c>
      <c r="E98" s="1598" t="s">
        <v>26</v>
      </c>
      <c r="F98" s="943">
        <v>41562</v>
      </c>
      <c r="G98" s="1625" t="s">
        <v>149</v>
      </c>
    </row>
    <row r="99" spans="1:7" ht="47.25" thickBot="1" x14ac:dyDescent="0.75">
      <c r="A99" s="1019">
        <v>1149</v>
      </c>
      <c r="B99" s="213" t="s">
        <v>76</v>
      </c>
      <c r="C99" s="20" t="s">
        <v>6</v>
      </c>
      <c r="D99" s="19">
        <v>1100</v>
      </c>
      <c r="E99" s="205" t="s">
        <v>30</v>
      </c>
      <c r="F99" s="944">
        <v>41416</v>
      </c>
      <c r="G99" s="1633" t="s">
        <v>95</v>
      </c>
    </row>
    <row r="100" spans="1:7" ht="47.25" thickBot="1" x14ac:dyDescent="0.75">
      <c r="A100" s="1028">
        <v>1177</v>
      </c>
      <c r="B100" s="214" t="s">
        <v>337</v>
      </c>
      <c r="C100" s="5" t="s">
        <v>13</v>
      </c>
      <c r="D100" s="148">
        <v>2200</v>
      </c>
      <c r="E100" s="205" t="s">
        <v>42</v>
      </c>
      <c r="F100" s="933">
        <v>41732</v>
      </c>
      <c r="G100" s="1634" t="s">
        <v>101</v>
      </c>
    </row>
    <row r="101" spans="1:7" ht="47.25" thickBot="1" x14ac:dyDescent="0.75">
      <c r="A101" s="1028">
        <v>1090</v>
      </c>
      <c r="B101" s="215" t="s">
        <v>29</v>
      </c>
      <c r="C101" s="15" t="s">
        <v>13</v>
      </c>
      <c r="D101" s="16">
        <v>1800</v>
      </c>
      <c r="E101" s="1598" t="s">
        <v>30</v>
      </c>
      <c r="F101" s="945">
        <v>41427</v>
      </c>
      <c r="G101" s="1633" t="s">
        <v>70</v>
      </c>
    </row>
    <row r="102" spans="1:7" ht="47.25" thickBot="1" x14ac:dyDescent="0.75">
      <c r="A102" s="1028">
        <v>1105</v>
      </c>
      <c r="B102" s="215" t="s">
        <v>14</v>
      </c>
      <c r="C102" s="135" t="s">
        <v>6</v>
      </c>
      <c r="D102" s="19">
        <v>1100</v>
      </c>
      <c r="E102" s="1601" t="s">
        <v>42</v>
      </c>
      <c r="F102" s="946">
        <v>41624</v>
      </c>
      <c r="G102" s="1635" t="s">
        <v>55</v>
      </c>
    </row>
    <row r="103" spans="1:7" ht="47.25" thickBot="1" x14ac:dyDescent="0.75">
      <c r="A103" s="1019">
        <v>1120</v>
      </c>
      <c r="B103" s="216" t="s">
        <v>49</v>
      </c>
      <c r="C103" s="20" t="s">
        <v>6</v>
      </c>
      <c r="D103" s="137">
        <v>2000</v>
      </c>
      <c r="E103" s="205" t="s">
        <v>42</v>
      </c>
      <c r="F103" s="944">
        <v>41430</v>
      </c>
      <c r="G103" s="1635" t="s">
        <v>164</v>
      </c>
    </row>
    <row r="104" spans="1:7" ht="122.25" thickBot="1" x14ac:dyDescent="0.75">
      <c r="A104" s="1019">
        <v>1121</v>
      </c>
      <c r="B104" s="213" t="s">
        <v>49</v>
      </c>
      <c r="C104" s="20" t="s">
        <v>6</v>
      </c>
      <c r="D104" s="137">
        <v>1800</v>
      </c>
      <c r="E104" s="205" t="s">
        <v>42</v>
      </c>
      <c r="F104" s="946">
        <v>41440</v>
      </c>
      <c r="G104" s="1636" t="s">
        <v>64</v>
      </c>
    </row>
    <row r="105" spans="1:7" ht="47.25" thickBot="1" x14ac:dyDescent="0.75">
      <c r="A105" s="1028">
        <v>1113</v>
      </c>
      <c r="B105" s="215" t="s">
        <v>333</v>
      </c>
      <c r="C105" s="135" t="s">
        <v>13</v>
      </c>
      <c r="D105" s="19">
        <v>1800</v>
      </c>
      <c r="E105" s="205" t="s">
        <v>44</v>
      </c>
      <c r="F105" s="944">
        <v>41651</v>
      </c>
      <c r="G105" s="1633" t="s">
        <v>60</v>
      </c>
    </row>
    <row r="106" spans="1:7" ht="81.75" thickBot="1" x14ac:dyDescent="0.75">
      <c r="A106" s="1019">
        <v>1139</v>
      </c>
      <c r="B106" s="216" t="s">
        <v>73</v>
      </c>
      <c r="C106" s="20" t="s">
        <v>13</v>
      </c>
      <c r="D106" s="137">
        <v>2000</v>
      </c>
      <c r="E106" s="205" t="s">
        <v>26</v>
      </c>
      <c r="F106" s="944">
        <v>41683</v>
      </c>
      <c r="G106" s="1621" t="s">
        <v>387</v>
      </c>
    </row>
    <row r="107" spans="1:7" ht="47.25" thickBot="1" x14ac:dyDescent="0.75"/>
    <row r="108" spans="1:7" ht="41.25" customHeight="1" thickBot="1" x14ac:dyDescent="0.75">
      <c r="A108" s="1028">
        <v>1227</v>
      </c>
      <c r="B108" s="990" t="s">
        <v>409</v>
      </c>
      <c r="C108" s="5" t="s">
        <v>6</v>
      </c>
      <c r="D108" s="148">
        <v>2500</v>
      </c>
      <c r="E108" s="990" t="s">
        <v>411</v>
      </c>
      <c r="F108" s="933">
        <v>41661</v>
      </c>
      <c r="G108" s="1634" t="s">
        <v>413</v>
      </c>
    </row>
    <row r="109" spans="1:7" ht="41.25" customHeight="1" thickBot="1" x14ac:dyDescent="0.75">
      <c r="A109" s="1028">
        <v>1228</v>
      </c>
      <c r="B109" s="990" t="s">
        <v>410</v>
      </c>
      <c r="C109" s="5" t="s">
        <v>13</v>
      </c>
      <c r="D109" s="148">
        <v>2200</v>
      </c>
      <c r="E109" s="990" t="s">
        <v>411</v>
      </c>
      <c r="F109" s="933">
        <v>41671</v>
      </c>
      <c r="G109" s="1637" t="s">
        <v>414</v>
      </c>
    </row>
    <row r="110" spans="1:7" ht="41.25" customHeight="1" thickBot="1" x14ac:dyDescent="0.75">
      <c r="A110" s="1027">
        <v>1220</v>
      </c>
      <c r="B110" s="987" t="s">
        <v>345</v>
      </c>
      <c r="C110" s="14" t="s">
        <v>408</v>
      </c>
      <c r="D110" s="147">
        <v>2000</v>
      </c>
      <c r="E110" s="202" t="s">
        <v>189</v>
      </c>
      <c r="F110" s="931">
        <v>42088</v>
      </c>
      <c r="G110" s="1638" t="s">
        <v>427</v>
      </c>
    </row>
    <row r="111" spans="1:7" ht="41.25" customHeight="1" thickBot="1" x14ac:dyDescent="0.75">
      <c r="A111" s="1028">
        <v>1221</v>
      </c>
      <c r="B111" s="988" t="s">
        <v>344</v>
      </c>
      <c r="C111" s="5" t="s">
        <v>6</v>
      </c>
      <c r="D111" s="148">
        <v>1000</v>
      </c>
      <c r="E111" s="205" t="s">
        <v>189</v>
      </c>
      <c r="F111" s="933">
        <v>42088</v>
      </c>
      <c r="G111" s="1634" t="s">
        <v>412</v>
      </c>
    </row>
    <row r="112" spans="1:7" ht="41.25" customHeight="1" thickBot="1" x14ac:dyDescent="0.75">
      <c r="A112" s="1019">
        <v>1140</v>
      </c>
      <c r="B112" s="216" t="s">
        <v>75</v>
      </c>
      <c r="C112" s="135" t="s">
        <v>13</v>
      </c>
      <c r="D112" s="19">
        <v>1500</v>
      </c>
      <c r="E112" s="205" t="s">
        <v>26</v>
      </c>
      <c r="F112" s="947">
        <v>41682</v>
      </c>
      <c r="G112" s="1638" t="s">
        <v>431</v>
      </c>
    </row>
    <row r="113" spans="1:20" ht="41.25" customHeight="1" thickBot="1" x14ac:dyDescent="0.75">
      <c r="A113" s="1028">
        <v>1073</v>
      </c>
      <c r="B113" s="426" t="s">
        <v>27</v>
      </c>
      <c r="C113" s="126" t="s">
        <v>13</v>
      </c>
      <c r="D113" s="9">
        <v>1800</v>
      </c>
      <c r="E113" s="1602" t="s">
        <v>26</v>
      </c>
      <c r="F113" s="948">
        <v>41440</v>
      </c>
      <c r="G113" s="1633" t="s">
        <v>62</v>
      </c>
    </row>
    <row r="114" spans="1:20" ht="41.25" customHeight="1" thickBot="1" x14ac:dyDescent="0.75">
      <c r="A114" s="1028">
        <v>1113</v>
      </c>
      <c r="B114" s="426" t="s">
        <v>333</v>
      </c>
      <c r="C114" s="135" t="s">
        <v>13</v>
      </c>
      <c r="D114" s="19">
        <v>1800</v>
      </c>
      <c r="E114" s="205" t="s">
        <v>44</v>
      </c>
      <c r="F114" s="944">
        <v>41651</v>
      </c>
      <c r="G114" s="1633" t="s">
        <v>60</v>
      </c>
    </row>
    <row r="115" spans="1:20" ht="41.25" customHeight="1" thickBot="1" x14ac:dyDescent="0.75">
      <c r="A115" s="1019">
        <v>1139</v>
      </c>
      <c r="B115" s="216" t="s">
        <v>73</v>
      </c>
      <c r="C115" s="20" t="s">
        <v>13</v>
      </c>
      <c r="D115" s="137">
        <v>2000</v>
      </c>
      <c r="E115" s="205" t="s">
        <v>26</v>
      </c>
      <c r="F115" s="944">
        <v>41683</v>
      </c>
      <c r="G115" s="1633" t="s">
        <v>429</v>
      </c>
    </row>
    <row r="116" spans="1:20" ht="41.25" customHeight="1" thickBot="1" x14ac:dyDescent="0.75">
      <c r="A116" s="1028">
        <v>1105</v>
      </c>
      <c r="B116" s="426" t="s">
        <v>14</v>
      </c>
      <c r="C116" s="135" t="s">
        <v>6</v>
      </c>
      <c r="D116" s="19">
        <v>1100</v>
      </c>
      <c r="E116" s="1601" t="s">
        <v>42</v>
      </c>
      <c r="F116" s="946">
        <v>41624</v>
      </c>
      <c r="G116" s="1633" t="s">
        <v>55</v>
      </c>
    </row>
    <row r="117" spans="1:20" ht="40.5" customHeight="1" thickBot="1" x14ac:dyDescent="0.75">
      <c r="A117" s="1028" t="s">
        <v>235</v>
      </c>
      <c r="B117" s="991" t="s">
        <v>255</v>
      </c>
      <c r="C117" s="125" t="s">
        <v>9</v>
      </c>
      <c r="D117" s="272">
        <v>1000</v>
      </c>
      <c r="E117" s="1598" t="s">
        <v>43</v>
      </c>
      <c r="F117" s="943">
        <v>42042</v>
      </c>
      <c r="G117" s="1634" t="s">
        <v>280</v>
      </c>
    </row>
    <row r="118" spans="1:20" ht="37.5" customHeight="1" thickBot="1" x14ac:dyDescent="0.65">
      <c r="A118" s="1029" t="s">
        <v>218</v>
      </c>
      <c r="B118" s="992" t="s">
        <v>296</v>
      </c>
      <c r="C118" s="270" t="s">
        <v>9</v>
      </c>
      <c r="D118" s="271">
        <v>1700</v>
      </c>
      <c r="E118" s="1603" t="s">
        <v>251</v>
      </c>
      <c r="F118" s="949">
        <v>42040</v>
      </c>
      <c r="G118" s="1639" t="s">
        <v>262</v>
      </c>
    </row>
    <row r="119" spans="1:20" ht="47.25" thickBot="1" x14ac:dyDescent="0.75">
      <c r="A119" s="1032" t="s">
        <v>132</v>
      </c>
      <c r="B119" s="211" t="s">
        <v>133</v>
      </c>
      <c r="C119" s="20" t="s">
        <v>13</v>
      </c>
      <c r="D119" s="377">
        <v>3000</v>
      </c>
      <c r="E119" s="1601" t="s">
        <v>134</v>
      </c>
      <c r="F119" s="946">
        <v>41532</v>
      </c>
      <c r="G119" s="1623" t="s">
        <v>135</v>
      </c>
    </row>
    <row r="120" spans="1:20" ht="47.25" thickBot="1" x14ac:dyDescent="0.75">
      <c r="A120" s="1032"/>
      <c r="B120" s="211"/>
      <c r="C120" s="140"/>
      <c r="D120" s="430"/>
      <c r="E120" s="1601"/>
      <c r="F120" s="950"/>
      <c r="G120" s="1623"/>
    </row>
    <row r="121" spans="1:20" ht="47.25" thickBot="1" x14ac:dyDescent="0.75">
      <c r="A121" s="1033">
        <v>1090</v>
      </c>
      <c r="B121" s="426" t="s">
        <v>29</v>
      </c>
      <c r="C121" s="429" t="s">
        <v>13</v>
      </c>
      <c r="D121" s="427">
        <v>2160</v>
      </c>
      <c r="E121" s="428" t="s">
        <v>30</v>
      </c>
      <c r="F121" s="951">
        <v>41427</v>
      </c>
      <c r="G121" s="1640" t="s">
        <v>70</v>
      </c>
    </row>
    <row r="123" spans="1:20" x14ac:dyDescent="0.7">
      <c r="A123" s="1034">
        <v>1077</v>
      </c>
      <c r="B123" s="468" t="s">
        <v>331</v>
      </c>
      <c r="C123" s="458" t="s">
        <v>13</v>
      </c>
      <c r="D123" s="469">
        <v>1440</v>
      </c>
      <c r="E123" s="1604" t="s">
        <v>26</v>
      </c>
      <c r="F123" s="952">
        <v>41424</v>
      </c>
      <c r="G123" s="1641" t="s">
        <v>71</v>
      </c>
    </row>
    <row r="124" spans="1:20" x14ac:dyDescent="0.7">
      <c r="A124" s="1034">
        <v>1177</v>
      </c>
      <c r="B124" s="468" t="s">
        <v>337</v>
      </c>
      <c r="C124" s="458" t="s">
        <v>13</v>
      </c>
      <c r="D124" s="469">
        <v>2640</v>
      </c>
      <c r="E124" s="1604" t="s">
        <v>42</v>
      </c>
      <c r="F124" s="952">
        <v>41732</v>
      </c>
      <c r="G124" s="1641" t="s">
        <v>101</v>
      </c>
    </row>
    <row r="125" spans="1:20" ht="47.25" thickBot="1" x14ac:dyDescent="0.75">
      <c r="A125" s="1034">
        <v>1149</v>
      </c>
      <c r="B125" s="468" t="s">
        <v>76</v>
      </c>
      <c r="C125" s="458" t="s">
        <v>6</v>
      </c>
      <c r="D125" s="469">
        <v>1560</v>
      </c>
      <c r="E125" s="1604" t="s">
        <v>30</v>
      </c>
      <c r="F125" s="952">
        <v>41416</v>
      </c>
      <c r="G125" s="1641" t="s">
        <v>95</v>
      </c>
    </row>
    <row r="126" spans="1:20" ht="47.25" thickBot="1" x14ac:dyDescent="0.75">
      <c r="H126" s="289"/>
      <c r="I126" s="290"/>
      <c r="J126" s="291"/>
      <c r="K126" s="292"/>
      <c r="L126" s="471">
        <v>42303</v>
      </c>
      <c r="M126" s="475" t="s">
        <v>483</v>
      </c>
      <c r="N126" s="481" t="s">
        <v>6</v>
      </c>
      <c r="O126" s="481" t="s">
        <v>13</v>
      </c>
      <c r="P126" s="481" t="s">
        <v>484</v>
      </c>
      <c r="Q126" s="493" t="s">
        <v>486</v>
      </c>
      <c r="R126" s="488" t="s">
        <v>477</v>
      </c>
      <c r="S126" s="494" t="s">
        <v>485</v>
      </c>
    </row>
    <row r="127" spans="1:20" ht="56.25" thickBot="1" x14ac:dyDescent="1">
      <c r="A127" s="1035">
        <v>1229</v>
      </c>
      <c r="B127" s="506"/>
      <c r="C127" s="507"/>
      <c r="D127" s="508"/>
      <c r="E127" s="1605"/>
      <c r="F127" s="953"/>
      <c r="G127" s="1642" t="s">
        <v>493</v>
      </c>
      <c r="R127">
        <v>67</v>
      </c>
      <c r="T127">
        <v>60</v>
      </c>
    </row>
    <row r="128" spans="1:20" ht="11.25" customHeight="1" thickBot="1" x14ac:dyDescent="0.75"/>
    <row r="129" spans="1:20" ht="56.25" thickBot="1" x14ac:dyDescent="1">
      <c r="A129" s="1035">
        <v>1230</v>
      </c>
      <c r="B129" s="506"/>
      <c r="C129" s="507"/>
      <c r="D129" s="508"/>
      <c r="E129" s="1605"/>
      <c r="F129" s="953"/>
      <c r="G129" s="1642" t="s">
        <v>494</v>
      </c>
      <c r="R129">
        <v>49</v>
      </c>
      <c r="T129">
        <v>45</v>
      </c>
    </row>
    <row r="130" spans="1:20" ht="47.25" thickBot="1" x14ac:dyDescent="0.75"/>
    <row r="131" spans="1:20" ht="56.25" thickBot="1" x14ac:dyDescent="1">
      <c r="A131" s="1035">
        <v>1231</v>
      </c>
      <c r="B131" s="506"/>
      <c r="C131" s="507"/>
      <c r="D131" s="508"/>
      <c r="E131" s="1605"/>
      <c r="F131" s="953"/>
      <c r="G131" s="1642" t="s">
        <v>495</v>
      </c>
      <c r="R131">
        <v>61</v>
      </c>
      <c r="T131">
        <v>48</v>
      </c>
    </row>
    <row r="132" spans="1:20" ht="47.25" thickBot="1" x14ac:dyDescent="0.75"/>
    <row r="133" spans="1:20" ht="56.25" thickBot="1" x14ac:dyDescent="1">
      <c r="A133" s="1035">
        <v>1232</v>
      </c>
      <c r="B133" s="506"/>
      <c r="C133" s="507"/>
      <c r="D133" s="508"/>
      <c r="E133" s="1605"/>
      <c r="F133" s="953"/>
      <c r="G133" s="1642" t="s">
        <v>496</v>
      </c>
      <c r="R133">
        <v>67</v>
      </c>
    </row>
    <row r="134" spans="1:20" ht="47.25" thickBot="1" x14ac:dyDescent="0.75">
      <c r="T134" s="241" t="s">
        <v>487</v>
      </c>
    </row>
    <row r="135" spans="1:20" ht="85.5" thickBot="1" x14ac:dyDescent="1">
      <c r="A135" s="1035">
        <v>1233</v>
      </c>
      <c r="B135" s="506"/>
      <c r="C135" s="507"/>
      <c r="D135" s="508"/>
      <c r="E135" s="1605"/>
      <c r="F135" s="953"/>
      <c r="G135" s="1642" t="s">
        <v>497</v>
      </c>
      <c r="R135">
        <v>80</v>
      </c>
      <c r="T135">
        <v>76</v>
      </c>
    </row>
    <row r="136" spans="1:20" ht="47.25" thickBot="1" x14ac:dyDescent="0.75"/>
    <row r="137" spans="1:20" ht="56.25" thickBot="1" x14ac:dyDescent="1">
      <c r="A137" s="1035">
        <v>1234</v>
      </c>
      <c r="B137" s="506"/>
      <c r="C137" s="507"/>
      <c r="D137" s="508"/>
      <c r="E137" s="1605"/>
      <c r="F137" s="953"/>
      <c r="G137" s="1642"/>
    </row>
    <row r="138" spans="1:20" ht="47.25" thickBot="1" x14ac:dyDescent="0.75"/>
    <row r="139" spans="1:20" ht="56.25" thickBot="1" x14ac:dyDescent="1">
      <c r="A139" s="1035">
        <v>1235</v>
      </c>
      <c r="B139" s="506"/>
      <c r="C139" s="507"/>
      <c r="D139" s="508"/>
      <c r="E139" s="1605"/>
      <c r="F139" s="953"/>
      <c r="G139" s="1642"/>
    </row>
    <row r="140" spans="1:20" ht="47.25" thickBot="1" x14ac:dyDescent="0.75"/>
    <row r="141" spans="1:20" ht="56.25" thickBot="1" x14ac:dyDescent="1">
      <c r="A141" s="1035">
        <v>1236</v>
      </c>
      <c r="B141" s="506"/>
      <c r="C141" s="507"/>
      <c r="D141" s="508"/>
      <c r="E141" s="1605"/>
      <c r="F141" s="953"/>
      <c r="G141" s="1642"/>
    </row>
    <row r="142" spans="1:20" ht="47.25" thickBot="1" x14ac:dyDescent="0.75"/>
    <row r="143" spans="1:20" ht="56.25" thickBot="1" x14ac:dyDescent="1">
      <c r="A143" s="1035">
        <v>1237</v>
      </c>
      <c r="B143" s="506"/>
      <c r="C143" s="507"/>
      <c r="D143" s="508"/>
      <c r="E143" s="1605"/>
      <c r="F143" s="953"/>
      <c r="G143" s="1642"/>
    </row>
    <row r="144" spans="1:20" ht="47.25" thickBot="1" x14ac:dyDescent="0.75"/>
    <row r="145" spans="1:7" ht="56.25" thickBot="1" x14ac:dyDescent="1">
      <c r="A145" s="1035">
        <v>1238</v>
      </c>
      <c r="B145" s="506"/>
      <c r="C145" s="507"/>
      <c r="D145" s="508"/>
      <c r="E145" s="1605"/>
      <c r="F145" s="953"/>
      <c r="G145" s="1642"/>
    </row>
    <row r="146" spans="1:7" ht="47.25" thickBot="1" x14ac:dyDescent="0.75"/>
    <row r="147" spans="1:7" ht="56.25" thickBot="1" x14ac:dyDescent="1">
      <c r="A147" s="1035">
        <v>1239</v>
      </c>
      <c r="B147" s="506"/>
      <c r="C147" s="507"/>
      <c r="D147" s="508"/>
      <c r="E147" s="1605"/>
      <c r="F147" s="953"/>
      <c r="G147" s="1642"/>
    </row>
    <row r="148" spans="1:7" ht="47.25" thickBot="1" x14ac:dyDescent="0.75"/>
    <row r="149" spans="1:7" ht="56.25" thickBot="1" x14ac:dyDescent="1">
      <c r="A149" s="1035">
        <v>1240</v>
      </c>
      <c r="B149" s="506"/>
      <c r="C149" s="507"/>
      <c r="D149" s="508"/>
      <c r="E149" s="1605"/>
      <c r="F149" s="953"/>
      <c r="G149" s="1642"/>
    </row>
    <row r="150" spans="1:7" ht="47.25" thickBot="1" x14ac:dyDescent="0.75"/>
    <row r="151" spans="1:7" ht="56.25" thickBot="1" x14ac:dyDescent="1">
      <c r="A151" s="1035">
        <v>1241</v>
      </c>
      <c r="B151" s="506"/>
      <c r="C151" s="507"/>
      <c r="D151" s="508"/>
      <c r="E151" s="1605"/>
      <c r="F151" s="953"/>
      <c r="G151" s="1642"/>
    </row>
    <row r="152" spans="1:7" ht="47.25" thickBot="1" x14ac:dyDescent="0.75"/>
    <row r="153" spans="1:7" ht="56.25" thickBot="1" x14ac:dyDescent="1">
      <c r="A153" s="1035">
        <v>1242</v>
      </c>
      <c r="B153" s="506"/>
      <c r="C153" s="507"/>
      <c r="D153" s="508"/>
      <c r="E153" s="1605"/>
      <c r="F153" s="953"/>
      <c r="G153" s="1642"/>
    </row>
    <row r="154" spans="1:7" ht="47.25" thickBot="1" x14ac:dyDescent="0.75"/>
    <row r="155" spans="1:7" ht="56.25" thickBot="1" x14ac:dyDescent="1">
      <c r="A155" s="1035">
        <v>1243</v>
      </c>
      <c r="B155" s="506"/>
      <c r="C155" s="507"/>
      <c r="D155" s="508"/>
      <c r="E155" s="1605"/>
      <c r="F155" s="953"/>
      <c r="G155" s="1642"/>
    </row>
    <row r="156" spans="1:7" ht="47.25" thickBot="1" x14ac:dyDescent="0.75"/>
    <row r="157" spans="1:7" ht="56.25" thickBot="1" x14ac:dyDescent="1">
      <c r="A157" s="1035">
        <v>1244</v>
      </c>
      <c r="B157" s="506"/>
      <c r="C157" s="507"/>
      <c r="D157" s="508"/>
      <c r="E157" s="1605"/>
      <c r="F157" s="953"/>
      <c r="G157" s="1642"/>
    </row>
    <row r="158" spans="1:7" ht="47.25" thickBot="1" x14ac:dyDescent="0.75"/>
    <row r="159" spans="1:7" ht="56.25" thickBot="1" x14ac:dyDescent="1">
      <c r="A159" s="1035">
        <v>1245</v>
      </c>
      <c r="B159" s="506"/>
      <c r="C159" s="507"/>
      <c r="D159" s="508"/>
      <c r="E159" s="1605"/>
      <c r="F159" s="953"/>
      <c r="G159" s="1642"/>
    </row>
    <row r="160" spans="1:7" ht="47.25" thickBot="1" x14ac:dyDescent="0.75"/>
    <row r="161" spans="1:7" ht="56.25" thickBot="1" x14ac:dyDescent="1">
      <c r="A161" s="1035">
        <v>1246</v>
      </c>
      <c r="B161" s="506"/>
      <c r="C161" s="507"/>
      <c r="D161" s="508"/>
      <c r="E161" s="1605"/>
      <c r="F161" s="953"/>
      <c r="G161" s="1642"/>
    </row>
    <row r="162" spans="1:7" ht="47.25" thickBot="1" x14ac:dyDescent="0.75"/>
    <row r="163" spans="1:7" ht="56.25" thickBot="1" x14ac:dyDescent="1">
      <c r="A163" s="1035">
        <v>1247</v>
      </c>
      <c r="B163" s="506"/>
      <c r="C163" s="507"/>
      <c r="D163" s="508"/>
      <c r="E163" s="1605"/>
      <c r="F163" s="953"/>
      <c r="G163" s="1642"/>
    </row>
    <row r="164" spans="1:7" ht="47.25" thickBot="1" x14ac:dyDescent="0.75"/>
    <row r="165" spans="1:7" ht="56.25" thickBot="1" x14ac:dyDescent="1">
      <c r="A165" s="1035">
        <v>1248</v>
      </c>
      <c r="B165" s="506"/>
      <c r="C165" s="507"/>
      <c r="D165" s="508"/>
      <c r="E165" s="1605"/>
      <c r="F165" s="953"/>
      <c r="G165" s="1642"/>
    </row>
    <row r="166" spans="1:7" ht="47.25" thickBot="1" x14ac:dyDescent="0.75"/>
    <row r="167" spans="1:7" ht="56.25" thickBot="1" x14ac:dyDescent="1">
      <c r="A167" s="1035">
        <v>1249</v>
      </c>
      <c r="B167" s="506"/>
      <c r="C167" s="507"/>
      <c r="D167" s="508"/>
      <c r="E167" s="1605"/>
      <c r="F167" s="953"/>
      <c r="G167" s="1642"/>
    </row>
    <row r="168" spans="1:7" ht="47.25" thickBot="1" x14ac:dyDescent="0.75"/>
    <row r="169" spans="1:7" ht="56.25" thickBot="1" x14ac:dyDescent="1">
      <c r="A169" s="1035">
        <v>1250</v>
      </c>
      <c r="B169" s="506"/>
      <c r="C169" s="507"/>
      <c r="D169" s="508"/>
      <c r="E169" s="1605"/>
      <c r="F169" s="953"/>
      <c r="G169" s="1642"/>
    </row>
    <row r="170" spans="1:7" ht="47.25" thickBot="1" x14ac:dyDescent="0.75"/>
    <row r="171" spans="1:7" ht="56.25" thickBot="1" x14ac:dyDescent="1">
      <c r="A171" s="1035">
        <v>1251</v>
      </c>
      <c r="B171" s="506"/>
      <c r="C171" s="507"/>
      <c r="D171" s="508"/>
      <c r="E171" s="1605"/>
      <c r="F171" s="953"/>
      <c r="G171" s="1642"/>
    </row>
    <row r="172" spans="1:7" ht="47.25" thickBot="1" x14ac:dyDescent="0.75"/>
    <row r="173" spans="1:7" ht="56.25" thickBot="1" x14ac:dyDescent="1">
      <c r="A173" s="1035">
        <v>1252</v>
      </c>
      <c r="B173" s="506"/>
      <c r="C173" s="507"/>
      <c r="D173" s="508"/>
      <c r="E173" s="1605"/>
      <c r="F173" s="953"/>
      <c r="G173" s="1642"/>
    </row>
    <row r="174" spans="1:7" ht="47.25" thickBot="1" x14ac:dyDescent="0.75"/>
    <row r="175" spans="1:7" ht="56.25" thickBot="1" x14ac:dyDescent="1">
      <c r="A175" s="1035">
        <v>1253</v>
      </c>
      <c r="B175" s="506"/>
      <c r="C175" s="507"/>
      <c r="D175" s="508"/>
      <c r="E175" s="1605"/>
      <c r="F175" s="953"/>
      <c r="G175" s="1642"/>
    </row>
    <row r="176" spans="1:7" ht="47.25" thickBot="1" x14ac:dyDescent="0.75"/>
    <row r="177" spans="1:8" ht="56.25" thickBot="1" x14ac:dyDescent="1">
      <c r="A177" s="1035">
        <v>1254</v>
      </c>
      <c r="B177" s="506"/>
      <c r="C177" s="507"/>
      <c r="D177" s="508"/>
      <c r="E177" s="1605"/>
      <c r="F177" s="953"/>
      <c r="G177" s="1642"/>
    </row>
    <row r="178" spans="1:8" ht="47.25" thickBot="1" x14ac:dyDescent="0.75"/>
    <row r="179" spans="1:8" ht="56.25" thickBot="1" x14ac:dyDescent="1">
      <c r="A179" s="1035">
        <v>1255</v>
      </c>
      <c r="B179" s="506"/>
      <c r="C179" s="507"/>
      <c r="D179" s="508"/>
      <c r="E179" s="1605"/>
      <c r="F179" s="953"/>
      <c r="G179" s="1642"/>
    </row>
    <row r="180" spans="1:8" ht="47.25" thickBot="1" x14ac:dyDescent="0.75"/>
    <row r="181" spans="1:8" ht="56.25" thickBot="1" x14ac:dyDescent="1">
      <c r="A181" s="1035">
        <v>1256</v>
      </c>
      <c r="B181" s="506"/>
      <c r="C181" s="507"/>
      <c r="D181" s="508"/>
      <c r="E181" s="1605"/>
      <c r="F181" s="953"/>
      <c r="G181" s="1642"/>
    </row>
    <row r="182" spans="1:8" ht="47.25" thickBot="1" x14ac:dyDescent="0.75"/>
    <row r="183" spans="1:8" ht="56.25" thickBot="1" x14ac:dyDescent="1">
      <c r="A183" s="1035">
        <v>1257</v>
      </c>
      <c r="B183" s="506"/>
      <c r="C183" s="507"/>
      <c r="D183" s="508"/>
      <c r="E183" s="1605"/>
      <c r="F183" s="953"/>
      <c r="G183" s="1642"/>
    </row>
    <row r="184" spans="1:8" ht="47.25" thickBot="1" x14ac:dyDescent="0.75"/>
    <row r="185" spans="1:8" ht="56.25" thickBot="1" x14ac:dyDescent="1">
      <c r="A185" s="1035">
        <v>1258</v>
      </c>
      <c r="B185" s="506"/>
      <c r="C185" s="507"/>
      <c r="D185" s="508"/>
      <c r="E185" s="1605"/>
      <c r="F185" s="953"/>
      <c r="G185" s="1642"/>
    </row>
    <row r="186" spans="1:8" ht="47.25" thickBot="1" x14ac:dyDescent="0.75">
      <c r="A186" s="1036"/>
      <c r="B186" s="509"/>
      <c r="C186" s="119"/>
      <c r="D186" s="80"/>
      <c r="E186" s="1606"/>
      <c r="F186" s="954"/>
      <c r="G186" s="1623"/>
    </row>
    <row r="187" spans="1:8" ht="81.75" thickBot="1" x14ac:dyDescent="0.75">
      <c r="A187" s="1033" t="s">
        <v>452</v>
      </c>
      <c r="B187" s="993" t="s">
        <v>547</v>
      </c>
      <c r="C187" s="359" t="s">
        <v>13</v>
      </c>
      <c r="D187" s="368">
        <v>2500</v>
      </c>
      <c r="E187" s="428"/>
      <c r="F187" s="955">
        <v>42231</v>
      </c>
      <c r="G187" s="1643" t="s">
        <v>438</v>
      </c>
      <c r="H187" s="361"/>
    </row>
    <row r="188" spans="1:8" ht="47.25" thickBot="1" x14ac:dyDescent="0.75"/>
    <row r="189" spans="1:8" ht="47.25" thickBot="1" x14ac:dyDescent="0.75">
      <c r="A189" s="1037">
        <v>1228</v>
      </c>
      <c r="B189" s="587" t="s">
        <v>410</v>
      </c>
      <c r="C189" s="301" t="s">
        <v>13</v>
      </c>
      <c r="D189" s="531">
        <f>2640*1.1</f>
        <v>2904.0000000000005</v>
      </c>
      <c r="E189" s="425" t="s">
        <v>411</v>
      </c>
      <c r="F189" s="956">
        <v>41671</v>
      </c>
      <c r="G189" s="1643" t="s">
        <v>414</v>
      </c>
    </row>
    <row r="190" spans="1:8" ht="47.25" thickBot="1" x14ac:dyDescent="0.75">
      <c r="A190" s="1038">
        <v>1178</v>
      </c>
      <c r="B190" s="994" t="s">
        <v>87</v>
      </c>
      <c r="C190" s="419" t="s">
        <v>13</v>
      </c>
      <c r="D190" s="528">
        <v>2904.0000000000005</v>
      </c>
      <c r="E190" s="1607" t="s">
        <v>42</v>
      </c>
      <c r="F190" s="957">
        <v>41732</v>
      </c>
      <c r="G190" s="1643" t="s">
        <v>102</v>
      </c>
    </row>
    <row r="191" spans="1:8" ht="47.25" thickBot="1" x14ac:dyDescent="0.75">
      <c r="A191" s="1039">
        <v>1130</v>
      </c>
      <c r="B191" s="995" t="s">
        <v>52</v>
      </c>
      <c r="C191" s="324" t="s">
        <v>13</v>
      </c>
      <c r="D191" s="529">
        <v>2640</v>
      </c>
      <c r="E191" s="1608" t="s">
        <v>26</v>
      </c>
      <c r="F191" s="958">
        <v>41620</v>
      </c>
      <c r="G191" s="1644" t="s">
        <v>88</v>
      </c>
    </row>
    <row r="192" spans="1:8" ht="81.75" thickBot="1" x14ac:dyDescent="0.75">
      <c r="A192" s="1039">
        <v>1122</v>
      </c>
      <c r="B192" s="994" t="s">
        <v>29</v>
      </c>
      <c r="C192" s="324" t="s">
        <v>13</v>
      </c>
      <c r="D192" s="529">
        <v>2376</v>
      </c>
      <c r="E192" s="1608" t="s">
        <v>26</v>
      </c>
      <c r="F192" s="958">
        <v>41682</v>
      </c>
      <c r="G192" s="1644" t="s">
        <v>68</v>
      </c>
    </row>
    <row r="193" spans="1:8" ht="47.25" thickBot="1" x14ac:dyDescent="0.75">
      <c r="A193" s="1033">
        <v>1073</v>
      </c>
      <c r="B193" s="996" t="s">
        <v>27</v>
      </c>
      <c r="C193" s="290" t="s">
        <v>13</v>
      </c>
      <c r="D193" s="530">
        <v>2376</v>
      </c>
      <c r="E193" s="1609" t="s">
        <v>26</v>
      </c>
      <c r="F193" s="959">
        <v>41440</v>
      </c>
      <c r="G193" s="1640" t="s">
        <v>62</v>
      </c>
    </row>
    <row r="194" spans="1:8" ht="47.25" thickBot="1" x14ac:dyDescent="0.75"/>
    <row r="195" spans="1:8" ht="47.25" thickBot="1" x14ac:dyDescent="0.75">
      <c r="A195" s="1039" t="s">
        <v>559</v>
      </c>
      <c r="B195" s="997" t="s">
        <v>570</v>
      </c>
      <c r="C195" s="564" t="s">
        <v>9</v>
      </c>
      <c r="D195" s="565">
        <v>1500</v>
      </c>
      <c r="E195" s="425" t="s">
        <v>115</v>
      </c>
      <c r="F195" s="928">
        <v>42435</v>
      </c>
      <c r="G195" s="1643"/>
      <c r="H195" s="566" t="s">
        <v>572</v>
      </c>
    </row>
    <row r="196" spans="1:8" ht="47.25" thickBot="1" x14ac:dyDescent="0.75">
      <c r="A196" s="1039" t="s">
        <v>560</v>
      </c>
      <c r="B196" s="998" t="s">
        <v>570</v>
      </c>
      <c r="C196" s="564" t="s">
        <v>9</v>
      </c>
      <c r="D196" s="565">
        <v>1500</v>
      </c>
      <c r="E196" s="425" t="s">
        <v>115</v>
      </c>
      <c r="F196" s="928">
        <v>42435</v>
      </c>
      <c r="G196" s="1643"/>
      <c r="H196" s="566" t="s">
        <v>572</v>
      </c>
    </row>
    <row r="197" spans="1:8" ht="47.25" thickBot="1" x14ac:dyDescent="0.75">
      <c r="A197" s="1039" t="s">
        <v>561</v>
      </c>
      <c r="B197" s="998" t="s">
        <v>570</v>
      </c>
      <c r="C197" s="564" t="s">
        <v>9</v>
      </c>
      <c r="D197" s="565">
        <v>1500</v>
      </c>
      <c r="E197" s="425" t="s">
        <v>115</v>
      </c>
      <c r="F197" s="928">
        <v>42435</v>
      </c>
      <c r="G197" s="1643"/>
      <c r="H197" s="566" t="s">
        <v>572</v>
      </c>
    </row>
    <row r="198" spans="1:8" ht="47.25" thickBot="1" x14ac:dyDescent="0.75">
      <c r="A198" s="1039" t="s">
        <v>562</v>
      </c>
      <c r="B198" s="998" t="s">
        <v>570</v>
      </c>
      <c r="C198" s="564" t="s">
        <v>9</v>
      </c>
      <c r="D198" s="565">
        <v>1500</v>
      </c>
      <c r="E198" s="425" t="s">
        <v>115</v>
      </c>
      <c r="F198" s="928">
        <v>42435</v>
      </c>
      <c r="G198" s="1643"/>
      <c r="H198" s="566" t="s">
        <v>572</v>
      </c>
    </row>
    <row r="199" spans="1:8" ht="47.25" thickBot="1" x14ac:dyDescent="0.75">
      <c r="A199" s="1039" t="s">
        <v>563</v>
      </c>
      <c r="B199" s="998" t="s">
        <v>570</v>
      </c>
      <c r="C199" s="564" t="s">
        <v>9</v>
      </c>
      <c r="D199" s="565">
        <v>1500</v>
      </c>
      <c r="E199" s="425" t="s">
        <v>115</v>
      </c>
      <c r="F199" s="928">
        <v>42435</v>
      </c>
      <c r="G199" s="1643"/>
      <c r="H199" s="566" t="s">
        <v>572</v>
      </c>
    </row>
    <row r="200" spans="1:8" ht="47.25" thickBot="1" x14ac:dyDescent="0.75">
      <c r="A200" s="1039" t="s">
        <v>564</v>
      </c>
      <c r="B200" s="998" t="s">
        <v>570</v>
      </c>
      <c r="C200" s="564" t="s">
        <v>9</v>
      </c>
      <c r="D200" s="565">
        <v>1500</v>
      </c>
      <c r="E200" s="425" t="s">
        <v>115</v>
      </c>
      <c r="F200" s="928">
        <v>42435</v>
      </c>
      <c r="G200" s="1643"/>
      <c r="H200" s="566" t="s">
        <v>572</v>
      </c>
    </row>
    <row r="201" spans="1:8" ht="47.25" thickBot="1" x14ac:dyDescent="0.75">
      <c r="A201" s="1039" t="s">
        <v>565</v>
      </c>
      <c r="B201" s="998" t="s">
        <v>570</v>
      </c>
      <c r="C201" s="564" t="s">
        <v>9</v>
      </c>
      <c r="D201" s="565">
        <v>1500</v>
      </c>
      <c r="E201" s="425" t="s">
        <v>115</v>
      </c>
      <c r="F201" s="928">
        <v>42435</v>
      </c>
      <c r="G201" s="1643"/>
      <c r="H201" s="566" t="s">
        <v>572</v>
      </c>
    </row>
    <row r="202" spans="1:8" ht="47.25" thickBot="1" x14ac:dyDescent="0.75">
      <c r="A202" s="1039" t="s">
        <v>566</v>
      </c>
      <c r="B202" s="998" t="s">
        <v>570</v>
      </c>
      <c r="C202" s="564" t="s">
        <v>9</v>
      </c>
      <c r="D202" s="565">
        <v>1500</v>
      </c>
      <c r="E202" s="425" t="s">
        <v>115</v>
      </c>
      <c r="F202" s="928">
        <v>42435</v>
      </c>
      <c r="G202" s="1643"/>
      <c r="H202" s="566" t="s">
        <v>572</v>
      </c>
    </row>
    <row r="203" spans="1:8" ht="47.25" thickBot="1" x14ac:dyDescent="0.75">
      <c r="A203" s="1039" t="s">
        <v>567</v>
      </c>
      <c r="B203" s="998" t="s">
        <v>571</v>
      </c>
      <c r="C203" s="564" t="s">
        <v>9</v>
      </c>
      <c r="D203" s="565">
        <v>1800</v>
      </c>
      <c r="E203" s="425" t="s">
        <v>115</v>
      </c>
      <c r="F203" s="928">
        <v>42435</v>
      </c>
      <c r="G203" s="1643"/>
      <c r="H203" s="566" t="s">
        <v>572</v>
      </c>
    </row>
    <row r="204" spans="1:8" ht="47.25" thickBot="1" x14ac:dyDescent="0.75">
      <c r="A204" s="1039" t="s">
        <v>568</v>
      </c>
      <c r="B204" s="998" t="s">
        <v>571</v>
      </c>
      <c r="C204" s="564" t="s">
        <v>9</v>
      </c>
      <c r="D204" s="565">
        <v>1800</v>
      </c>
      <c r="E204" s="425" t="s">
        <v>115</v>
      </c>
      <c r="F204" s="928">
        <v>42435</v>
      </c>
      <c r="G204" s="1643"/>
      <c r="H204" s="566" t="s">
        <v>572</v>
      </c>
    </row>
    <row r="205" spans="1:8" ht="47.25" thickBot="1" x14ac:dyDescent="0.75">
      <c r="A205" s="1039" t="s">
        <v>569</v>
      </c>
      <c r="B205" s="998" t="s">
        <v>571</v>
      </c>
      <c r="C205" s="564" t="s">
        <v>9</v>
      </c>
      <c r="D205" s="565">
        <v>1800</v>
      </c>
      <c r="E205" s="425" t="s">
        <v>115</v>
      </c>
      <c r="F205" s="928">
        <v>42435</v>
      </c>
      <c r="G205" s="1643"/>
      <c r="H205" s="566" t="s">
        <v>572</v>
      </c>
    </row>
    <row r="206" spans="1:8" ht="47.25" thickBot="1" x14ac:dyDescent="0.75"/>
    <row r="207" spans="1:8" ht="44.25" customHeight="1" thickBot="1" x14ac:dyDescent="0.75">
      <c r="A207" s="1037">
        <v>1228</v>
      </c>
      <c r="B207" s="587" t="s">
        <v>512</v>
      </c>
      <c r="C207" s="601" t="s">
        <v>13</v>
      </c>
      <c r="D207" s="590">
        <v>3200</v>
      </c>
      <c r="E207" s="425" t="s">
        <v>411</v>
      </c>
      <c r="F207" s="960">
        <v>41671</v>
      </c>
    </row>
    <row r="208" spans="1:8" ht="44.25" customHeight="1" thickBot="1" x14ac:dyDescent="0.75">
      <c r="A208" s="1037">
        <v>1229</v>
      </c>
      <c r="B208" s="598" t="s">
        <v>516</v>
      </c>
      <c r="C208" s="600" t="s">
        <v>13</v>
      </c>
      <c r="D208" s="586">
        <v>2000</v>
      </c>
      <c r="E208" s="584" t="s">
        <v>44</v>
      </c>
      <c r="F208" s="961">
        <v>42009</v>
      </c>
    </row>
    <row r="209" spans="1:6" ht="44.25" customHeight="1" thickBot="1" x14ac:dyDescent="0.75">
      <c r="A209" s="1037">
        <v>1230</v>
      </c>
      <c r="B209" s="587" t="s">
        <v>517</v>
      </c>
      <c r="C209" s="601" t="s">
        <v>13</v>
      </c>
      <c r="D209" s="588">
        <v>2000</v>
      </c>
      <c r="E209" s="583" t="s">
        <v>44</v>
      </c>
      <c r="F209" s="962">
        <v>41985</v>
      </c>
    </row>
    <row r="210" spans="1:6" ht="44.25" customHeight="1" thickBot="1" x14ac:dyDescent="0.75">
      <c r="A210" s="1038">
        <v>1233</v>
      </c>
      <c r="B210" s="589" t="s">
        <v>519</v>
      </c>
      <c r="C210" s="602" t="s">
        <v>6</v>
      </c>
      <c r="D210" s="590">
        <v>2500</v>
      </c>
      <c r="E210" s="425" t="s">
        <v>44</v>
      </c>
      <c r="F210" s="963">
        <v>41954</v>
      </c>
    </row>
    <row r="211" spans="1:6" ht="44.25" customHeight="1" thickBot="1" x14ac:dyDescent="0.75">
      <c r="A211" s="1040">
        <v>1234</v>
      </c>
      <c r="B211" s="598" t="s">
        <v>523</v>
      </c>
      <c r="C211" s="600" t="s">
        <v>6</v>
      </c>
      <c r="D211" s="591">
        <v>1300</v>
      </c>
      <c r="E211" s="584" t="s">
        <v>121</v>
      </c>
      <c r="F211" s="964"/>
    </row>
    <row r="212" spans="1:6" ht="44.25" customHeight="1" thickBot="1" x14ac:dyDescent="0.75">
      <c r="A212" s="1041">
        <v>1241</v>
      </c>
      <c r="B212" s="598" t="s">
        <v>523</v>
      </c>
      <c r="C212" s="601" t="s">
        <v>6</v>
      </c>
      <c r="D212" s="592">
        <v>1600</v>
      </c>
      <c r="E212" s="585" t="s">
        <v>121</v>
      </c>
      <c r="F212" s="962"/>
    </row>
    <row r="213" spans="1:6" ht="44.25" customHeight="1" thickBot="1" x14ac:dyDescent="0.75">
      <c r="A213" s="1038">
        <v>1244</v>
      </c>
      <c r="B213" s="589" t="s">
        <v>531</v>
      </c>
      <c r="C213" s="602" t="s">
        <v>6</v>
      </c>
      <c r="D213" s="593">
        <v>2000</v>
      </c>
      <c r="E213" s="425" t="s">
        <v>121</v>
      </c>
      <c r="F213" s="963">
        <v>42319</v>
      </c>
    </row>
    <row r="214" spans="1:6" ht="44.25" customHeight="1" thickBot="1" x14ac:dyDescent="0.75">
      <c r="A214" s="1040">
        <v>1248</v>
      </c>
      <c r="B214" s="598" t="s">
        <v>14</v>
      </c>
      <c r="C214" s="601" t="s">
        <v>6</v>
      </c>
      <c r="D214" s="594">
        <v>1000</v>
      </c>
      <c r="E214" s="583" t="s">
        <v>121</v>
      </c>
      <c r="F214" s="964">
        <v>42333</v>
      </c>
    </row>
    <row r="215" spans="1:6" ht="44.25" customHeight="1" thickBot="1" x14ac:dyDescent="0.75">
      <c r="A215" s="1033">
        <v>1249</v>
      </c>
      <c r="B215" s="589" t="s">
        <v>527</v>
      </c>
      <c r="C215" s="602" t="s">
        <v>13</v>
      </c>
      <c r="D215" s="590">
        <v>4000</v>
      </c>
      <c r="E215" s="425" t="s">
        <v>121</v>
      </c>
      <c r="F215" s="963">
        <v>42316</v>
      </c>
    </row>
    <row r="216" spans="1:6" ht="44.25" customHeight="1" thickBot="1" x14ac:dyDescent="0.75">
      <c r="A216" s="1037">
        <v>1252</v>
      </c>
      <c r="B216" s="595" t="s">
        <v>552</v>
      </c>
      <c r="C216" s="601" t="s">
        <v>13</v>
      </c>
      <c r="D216" s="596">
        <v>1800</v>
      </c>
      <c r="E216" s="585" t="s">
        <v>553</v>
      </c>
      <c r="F216" s="962">
        <v>42401</v>
      </c>
    </row>
    <row r="217" spans="1:6" ht="44.25" customHeight="1" thickBot="1" x14ac:dyDescent="0.75">
      <c r="A217" s="1033">
        <v>1253</v>
      </c>
      <c r="B217" s="587" t="s">
        <v>554</v>
      </c>
      <c r="C217" s="601" t="s">
        <v>13</v>
      </c>
      <c r="D217" s="596">
        <v>2000</v>
      </c>
      <c r="E217" s="585" t="s">
        <v>43</v>
      </c>
      <c r="F217" s="962">
        <v>42425</v>
      </c>
    </row>
    <row r="218" spans="1:6" ht="44.25" customHeight="1" thickBot="1" x14ac:dyDescent="0.75">
      <c r="A218" s="1033">
        <v>1254</v>
      </c>
      <c r="B218" s="597" t="s">
        <v>555</v>
      </c>
      <c r="C218" s="602" t="s">
        <v>13</v>
      </c>
      <c r="D218" s="593">
        <v>2500</v>
      </c>
      <c r="E218" s="425" t="s">
        <v>43</v>
      </c>
      <c r="F218" s="963">
        <v>42425</v>
      </c>
    </row>
    <row r="219" spans="1:6" ht="44.25" customHeight="1" thickBot="1" x14ac:dyDescent="0.75">
      <c r="A219" s="1042">
        <v>1255</v>
      </c>
      <c r="B219" s="598" t="s">
        <v>613</v>
      </c>
      <c r="C219" s="600" t="s">
        <v>13</v>
      </c>
      <c r="D219" s="594">
        <v>2200</v>
      </c>
      <c r="E219" s="583" t="s">
        <v>43</v>
      </c>
      <c r="F219" s="964">
        <v>42029</v>
      </c>
    </row>
    <row r="220" spans="1:6" ht="44.25" customHeight="1" thickBot="1" x14ac:dyDescent="0.75">
      <c r="A220" s="1033">
        <v>1256</v>
      </c>
      <c r="B220" s="589" t="s">
        <v>531</v>
      </c>
      <c r="C220" s="602" t="s">
        <v>6</v>
      </c>
      <c r="D220" s="593">
        <v>1000</v>
      </c>
      <c r="E220" s="425" t="s">
        <v>612</v>
      </c>
      <c r="F220" s="963">
        <v>41672</v>
      </c>
    </row>
    <row r="221" spans="1:6" ht="44.25" customHeight="1" thickBot="1" x14ac:dyDescent="0.75">
      <c r="A221" s="1043">
        <v>1257</v>
      </c>
      <c r="B221" s="599" t="s">
        <v>533</v>
      </c>
      <c r="C221" s="603" t="s">
        <v>6</v>
      </c>
      <c r="D221" s="591">
        <v>1000</v>
      </c>
      <c r="E221" s="584" t="s">
        <v>612</v>
      </c>
      <c r="F221" s="965">
        <v>41724</v>
      </c>
    </row>
    <row r="222" spans="1:6" ht="47.25" thickBot="1" x14ac:dyDescent="0.75"/>
    <row r="223" spans="1:6" ht="35.25" customHeight="1" thickBot="1" x14ac:dyDescent="0.75">
      <c r="A223" s="1039" t="s">
        <v>585</v>
      </c>
      <c r="B223" s="997" t="s">
        <v>570</v>
      </c>
      <c r="C223" s="604" t="s">
        <v>9</v>
      </c>
      <c r="D223" s="605" t="s">
        <v>9</v>
      </c>
      <c r="E223" s="425" t="s">
        <v>457</v>
      </c>
      <c r="F223" s="966">
        <v>42466</v>
      </c>
    </row>
    <row r="224" spans="1:6" ht="35.25" customHeight="1" thickBot="1" x14ac:dyDescent="0.75">
      <c r="A224" s="1039" t="s">
        <v>586</v>
      </c>
      <c r="B224" s="998" t="s">
        <v>570</v>
      </c>
      <c r="C224" s="604" t="s">
        <v>9</v>
      </c>
      <c r="D224" s="605" t="s">
        <v>9</v>
      </c>
      <c r="E224" s="425" t="s">
        <v>457</v>
      </c>
      <c r="F224" s="966">
        <v>42466</v>
      </c>
    </row>
    <row r="225" spans="1:6" ht="35.25" customHeight="1" thickBot="1" x14ac:dyDescent="0.75">
      <c r="A225" s="1039" t="s">
        <v>587</v>
      </c>
      <c r="B225" s="998" t="s">
        <v>570</v>
      </c>
      <c r="C225" s="604" t="s">
        <v>9</v>
      </c>
      <c r="D225" s="605" t="s">
        <v>9</v>
      </c>
      <c r="E225" s="425" t="s">
        <v>457</v>
      </c>
      <c r="F225" s="966">
        <v>42466</v>
      </c>
    </row>
    <row r="226" spans="1:6" ht="35.25" customHeight="1" thickBot="1" x14ac:dyDescent="0.75">
      <c r="A226" s="1039" t="s">
        <v>588</v>
      </c>
      <c r="B226" s="998" t="s">
        <v>570</v>
      </c>
      <c r="C226" s="604" t="s">
        <v>9</v>
      </c>
      <c r="D226" s="605" t="s">
        <v>9</v>
      </c>
      <c r="E226" s="425" t="s">
        <v>457</v>
      </c>
      <c r="F226" s="966">
        <v>42466</v>
      </c>
    </row>
    <row r="227" spans="1:6" ht="35.25" customHeight="1" thickBot="1" x14ac:dyDescent="0.75">
      <c r="A227" s="1039" t="s">
        <v>589</v>
      </c>
      <c r="B227" s="998" t="s">
        <v>570</v>
      </c>
      <c r="C227" s="604" t="s">
        <v>9</v>
      </c>
      <c r="D227" s="605" t="s">
        <v>9</v>
      </c>
      <c r="E227" s="425" t="s">
        <v>457</v>
      </c>
      <c r="F227" s="966">
        <v>42466</v>
      </c>
    </row>
    <row r="228" spans="1:6" ht="35.25" customHeight="1" thickBot="1" x14ac:dyDescent="0.75">
      <c r="A228" s="1039" t="s">
        <v>590</v>
      </c>
      <c r="B228" s="998" t="s">
        <v>570</v>
      </c>
      <c r="C228" s="604" t="s">
        <v>9</v>
      </c>
      <c r="D228" s="605" t="s">
        <v>9</v>
      </c>
      <c r="E228" s="425" t="s">
        <v>457</v>
      </c>
      <c r="F228" s="966">
        <v>42466</v>
      </c>
    </row>
    <row r="229" spans="1:6" ht="35.25" customHeight="1" thickBot="1" x14ac:dyDescent="0.75">
      <c r="A229" s="1039" t="s">
        <v>591</v>
      </c>
      <c r="B229" s="998" t="s">
        <v>570</v>
      </c>
      <c r="C229" s="604" t="s">
        <v>9</v>
      </c>
      <c r="D229" s="605" t="s">
        <v>9</v>
      </c>
      <c r="E229" s="425" t="s">
        <v>457</v>
      </c>
      <c r="F229" s="966">
        <v>42466</v>
      </c>
    </row>
    <row r="230" spans="1:6" ht="35.25" customHeight="1" thickBot="1" x14ac:dyDescent="0.75">
      <c r="A230" s="1039" t="s">
        <v>592</v>
      </c>
      <c r="B230" s="998" t="s">
        <v>570</v>
      </c>
      <c r="C230" s="604" t="s">
        <v>9</v>
      </c>
      <c r="D230" s="605" t="s">
        <v>9</v>
      </c>
      <c r="E230" s="425" t="s">
        <v>457</v>
      </c>
      <c r="F230" s="966">
        <v>42466</v>
      </c>
    </row>
    <row r="231" spans="1:6" ht="35.25" customHeight="1" thickBot="1" x14ac:dyDescent="0.75">
      <c r="A231" s="1039" t="s">
        <v>593</v>
      </c>
      <c r="B231" s="998" t="s">
        <v>570</v>
      </c>
      <c r="C231" s="604" t="s">
        <v>9</v>
      </c>
      <c r="D231" s="605" t="s">
        <v>9</v>
      </c>
      <c r="E231" s="425" t="s">
        <v>115</v>
      </c>
      <c r="F231" s="966">
        <v>42470</v>
      </c>
    </row>
    <row r="232" spans="1:6" ht="35.25" customHeight="1" thickBot="1" x14ac:dyDescent="0.75">
      <c r="A232" s="1039" t="s">
        <v>594</v>
      </c>
      <c r="B232" s="998" t="s">
        <v>570</v>
      </c>
      <c r="C232" s="604" t="s">
        <v>9</v>
      </c>
      <c r="D232" s="605" t="s">
        <v>9</v>
      </c>
      <c r="E232" s="425" t="s">
        <v>115</v>
      </c>
      <c r="F232" s="966">
        <v>42470</v>
      </c>
    </row>
    <row r="233" spans="1:6" ht="35.25" customHeight="1" thickBot="1" x14ac:dyDescent="0.75">
      <c r="A233" s="1039" t="s">
        <v>595</v>
      </c>
      <c r="B233" s="998" t="s">
        <v>570</v>
      </c>
      <c r="C233" s="604" t="s">
        <v>9</v>
      </c>
      <c r="D233" s="605" t="s">
        <v>9</v>
      </c>
      <c r="E233" s="425" t="s">
        <v>115</v>
      </c>
      <c r="F233" s="966">
        <v>42470</v>
      </c>
    </row>
    <row r="234" spans="1:6" ht="35.25" customHeight="1" thickBot="1" x14ac:dyDescent="0.75">
      <c r="A234" s="1039" t="s">
        <v>596</v>
      </c>
      <c r="B234" s="998" t="s">
        <v>570</v>
      </c>
      <c r="C234" s="604" t="s">
        <v>9</v>
      </c>
      <c r="D234" s="605" t="s">
        <v>9</v>
      </c>
      <c r="E234" s="425" t="s">
        <v>115</v>
      </c>
      <c r="F234" s="966">
        <v>42470</v>
      </c>
    </row>
    <row r="235" spans="1:6" ht="35.25" customHeight="1" thickBot="1" x14ac:dyDescent="0.75">
      <c r="A235" s="1039" t="s">
        <v>597</v>
      </c>
      <c r="B235" s="998" t="s">
        <v>570</v>
      </c>
      <c r="C235" s="604" t="s">
        <v>9</v>
      </c>
      <c r="D235" s="605" t="s">
        <v>9</v>
      </c>
      <c r="E235" s="425" t="s">
        <v>115</v>
      </c>
      <c r="F235" s="966">
        <v>42470</v>
      </c>
    </row>
    <row r="236" spans="1:6" ht="35.25" customHeight="1" thickBot="1" x14ac:dyDescent="0.75">
      <c r="A236" s="1039" t="s">
        <v>598</v>
      </c>
      <c r="B236" s="998" t="s">
        <v>570</v>
      </c>
      <c r="C236" s="604" t="s">
        <v>9</v>
      </c>
      <c r="D236" s="605" t="s">
        <v>9</v>
      </c>
      <c r="E236" s="425" t="s">
        <v>115</v>
      </c>
      <c r="F236" s="966">
        <v>42470</v>
      </c>
    </row>
    <row r="237" spans="1:6" ht="35.25" customHeight="1" thickBot="1" x14ac:dyDescent="0.75">
      <c r="A237" s="1039" t="s">
        <v>599</v>
      </c>
      <c r="B237" s="998" t="s">
        <v>570</v>
      </c>
      <c r="C237" s="604" t="s">
        <v>9</v>
      </c>
      <c r="D237" s="605" t="s">
        <v>9</v>
      </c>
      <c r="E237" s="425" t="s">
        <v>115</v>
      </c>
      <c r="F237" s="966">
        <v>42470</v>
      </c>
    </row>
    <row r="238" spans="1:6" ht="35.25" customHeight="1" thickBot="1" x14ac:dyDescent="0.75">
      <c r="A238" s="1039" t="s">
        <v>600</v>
      </c>
      <c r="B238" s="998" t="s">
        <v>570</v>
      </c>
      <c r="C238" s="604" t="s">
        <v>9</v>
      </c>
      <c r="D238" s="605" t="s">
        <v>9</v>
      </c>
      <c r="E238" s="425" t="s">
        <v>115</v>
      </c>
      <c r="F238" s="966">
        <v>42470</v>
      </c>
    </row>
    <row r="239" spans="1:6" ht="35.25" customHeight="1" thickBot="1" x14ac:dyDescent="0.75">
      <c r="A239" s="1039" t="s">
        <v>601</v>
      </c>
      <c r="B239" s="998" t="s">
        <v>570</v>
      </c>
      <c r="C239" s="604" t="s">
        <v>9</v>
      </c>
      <c r="D239" s="605" t="s">
        <v>9</v>
      </c>
      <c r="E239" s="425" t="s">
        <v>115</v>
      </c>
      <c r="F239" s="966">
        <v>42470</v>
      </c>
    </row>
    <row r="240" spans="1:6" ht="35.25" customHeight="1" thickBot="1" x14ac:dyDescent="0.75">
      <c r="A240" s="1039" t="s">
        <v>602</v>
      </c>
      <c r="B240" s="998" t="s">
        <v>570</v>
      </c>
      <c r="C240" s="604" t="s">
        <v>9</v>
      </c>
      <c r="D240" s="605" t="s">
        <v>9</v>
      </c>
      <c r="E240" s="425" t="s">
        <v>115</v>
      </c>
      <c r="F240" s="966">
        <v>42470</v>
      </c>
    </row>
    <row r="241" spans="1:8" ht="35.25" customHeight="1" thickBot="1" x14ac:dyDescent="0.75">
      <c r="A241" s="1039" t="s">
        <v>603</v>
      </c>
      <c r="B241" s="998" t="s">
        <v>570</v>
      </c>
      <c r="C241" s="604" t="s">
        <v>9</v>
      </c>
      <c r="D241" s="605" t="s">
        <v>9</v>
      </c>
      <c r="E241" s="425" t="s">
        <v>115</v>
      </c>
      <c r="F241" s="966">
        <v>42470</v>
      </c>
    </row>
    <row r="242" spans="1:8" ht="35.25" customHeight="1" thickBot="1" x14ac:dyDescent="0.75">
      <c r="A242" s="1039" t="s">
        <v>604</v>
      </c>
      <c r="B242" s="998" t="s">
        <v>570</v>
      </c>
      <c r="C242" s="604" t="s">
        <v>9</v>
      </c>
      <c r="D242" s="605" t="s">
        <v>9</v>
      </c>
      <c r="E242" s="425" t="s">
        <v>115</v>
      </c>
      <c r="F242" s="966">
        <v>42470</v>
      </c>
    </row>
    <row r="243" spans="1:8" ht="35.25" customHeight="1" thickBot="1" x14ac:dyDescent="0.75">
      <c r="A243" s="1039" t="s">
        <v>608</v>
      </c>
      <c r="B243" s="998" t="s">
        <v>570</v>
      </c>
      <c r="C243" s="604" t="s">
        <v>9</v>
      </c>
      <c r="D243" s="605" t="s">
        <v>9</v>
      </c>
      <c r="E243" s="425" t="s">
        <v>115</v>
      </c>
      <c r="F243" s="966">
        <v>42470</v>
      </c>
    </row>
    <row r="244" spans="1:8" ht="35.25" customHeight="1" thickBot="1" x14ac:dyDescent="0.75">
      <c r="A244" s="1039" t="s">
        <v>609</v>
      </c>
      <c r="B244" s="998" t="s">
        <v>570</v>
      </c>
      <c r="C244" s="604" t="s">
        <v>9</v>
      </c>
      <c r="D244" s="605" t="s">
        <v>9</v>
      </c>
      <c r="E244" s="425" t="s">
        <v>115</v>
      </c>
      <c r="F244" s="966">
        <v>42470</v>
      </c>
    </row>
    <row r="245" spans="1:8" ht="35.25" customHeight="1" thickBot="1" x14ac:dyDescent="0.75">
      <c r="A245" s="1039" t="s">
        <v>610</v>
      </c>
      <c r="B245" s="998" t="s">
        <v>570</v>
      </c>
      <c r="C245" s="604" t="s">
        <v>9</v>
      </c>
      <c r="D245" s="605" t="s">
        <v>9</v>
      </c>
      <c r="E245" s="425" t="s">
        <v>115</v>
      </c>
      <c r="F245" s="966">
        <v>42470</v>
      </c>
    </row>
    <row r="246" spans="1:8" ht="35.25" customHeight="1" thickBot="1" x14ac:dyDescent="0.75">
      <c r="A246" s="1039" t="s">
        <v>611</v>
      </c>
      <c r="B246" s="998" t="s">
        <v>570</v>
      </c>
      <c r="C246" s="604" t="s">
        <v>9</v>
      </c>
      <c r="D246" s="605" t="s">
        <v>9</v>
      </c>
      <c r="E246" s="425" t="s">
        <v>115</v>
      </c>
      <c r="F246" s="966">
        <v>42470</v>
      </c>
    </row>
    <row r="247" spans="1:8" ht="47.25" thickBot="1" x14ac:dyDescent="0.75"/>
    <row r="248" spans="1:8" ht="42" customHeight="1" thickBot="1" x14ac:dyDescent="0.75">
      <c r="A248" s="1033">
        <v>1211</v>
      </c>
      <c r="B248" s="999" t="s">
        <v>509</v>
      </c>
      <c r="C248" s="602" t="s">
        <v>6</v>
      </c>
      <c r="D248" s="531">
        <v>2200</v>
      </c>
      <c r="E248" s="1608" t="s">
        <v>193</v>
      </c>
      <c r="F248" s="967">
        <v>42080</v>
      </c>
      <c r="G248" s="1643" t="s">
        <v>421</v>
      </c>
      <c r="H248" s="617"/>
    </row>
    <row r="249" spans="1:8" ht="42" customHeight="1" thickBot="1" x14ac:dyDescent="0.75">
      <c r="A249" s="1038">
        <v>1213</v>
      </c>
      <c r="B249" s="999" t="s">
        <v>515</v>
      </c>
      <c r="C249" s="602" t="s">
        <v>6</v>
      </c>
      <c r="D249" s="611">
        <v>1900</v>
      </c>
      <c r="E249" s="1608" t="s">
        <v>44</v>
      </c>
      <c r="F249" s="967">
        <v>42069</v>
      </c>
      <c r="G249" s="1643" t="s">
        <v>420</v>
      </c>
      <c r="H249" s="618"/>
    </row>
    <row r="250" spans="1:8" ht="42" customHeight="1" thickBot="1" x14ac:dyDescent="0.75">
      <c r="A250" s="1033">
        <v>1212</v>
      </c>
      <c r="B250" s="999" t="s">
        <v>311</v>
      </c>
      <c r="C250" s="602" t="s">
        <v>6</v>
      </c>
      <c r="D250" s="531">
        <v>2200</v>
      </c>
      <c r="E250" s="1608" t="s">
        <v>44</v>
      </c>
      <c r="F250" s="967">
        <v>42069</v>
      </c>
      <c r="G250" s="1643" t="s">
        <v>419</v>
      </c>
      <c r="H250" s="618"/>
    </row>
    <row r="251" spans="1:8" ht="42" customHeight="1" thickBot="1" x14ac:dyDescent="0.75">
      <c r="A251" s="1033">
        <v>1173</v>
      </c>
      <c r="B251" s="999" t="s">
        <v>85</v>
      </c>
      <c r="C251" s="602" t="s">
        <v>6</v>
      </c>
      <c r="D251" s="612">
        <v>1584.0000000000002</v>
      </c>
      <c r="E251" s="1610" t="s">
        <v>42</v>
      </c>
      <c r="F251" s="967">
        <v>41627</v>
      </c>
      <c r="G251" s="1643" t="s">
        <v>90</v>
      </c>
      <c r="H251" s="618"/>
    </row>
    <row r="252" spans="1:8" ht="42" customHeight="1" thickBot="1" x14ac:dyDescent="0.75">
      <c r="A252" s="1040">
        <v>1199</v>
      </c>
      <c r="B252" s="999" t="s">
        <v>507</v>
      </c>
      <c r="C252" s="601" t="s">
        <v>6</v>
      </c>
      <c r="D252" s="613">
        <v>2500</v>
      </c>
      <c r="E252" s="1611" t="s">
        <v>193</v>
      </c>
      <c r="F252" s="968">
        <v>42038</v>
      </c>
      <c r="G252" s="1645" t="s">
        <v>197</v>
      </c>
      <c r="H252" s="618"/>
    </row>
    <row r="253" spans="1:8" ht="42" customHeight="1" thickBot="1" x14ac:dyDescent="0.75">
      <c r="A253" s="1038">
        <v>1178</v>
      </c>
      <c r="B253" s="999" t="s">
        <v>87</v>
      </c>
      <c r="C253" s="615" t="s">
        <v>13</v>
      </c>
      <c r="D253" s="528">
        <v>4000</v>
      </c>
      <c r="E253" s="1607" t="s">
        <v>42</v>
      </c>
      <c r="F253" s="969">
        <v>41732</v>
      </c>
      <c r="G253" s="1643" t="s">
        <v>102</v>
      </c>
      <c r="H253" s="618"/>
    </row>
    <row r="254" spans="1:8" ht="42" customHeight="1" thickBot="1" x14ac:dyDescent="0.75">
      <c r="A254" s="1039">
        <v>1130</v>
      </c>
      <c r="B254" s="1000" t="s">
        <v>52</v>
      </c>
      <c r="C254" s="616" t="s">
        <v>13</v>
      </c>
      <c r="D254" s="529">
        <v>3000</v>
      </c>
      <c r="E254" s="1608" t="s">
        <v>26</v>
      </c>
      <c r="F254" s="970">
        <v>41620</v>
      </c>
      <c r="G254" s="1644" t="s">
        <v>88</v>
      </c>
      <c r="H254" s="618"/>
    </row>
    <row r="255" spans="1:8" ht="42" customHeight="1" thickBot="1" x14ac:dyDescent="0.75">
      <c r="A255" s="1044">
        <v>1190</v>
      </c>
      <c r="B255" s="1001" t="s">
        <v>339</v>
      </c>
      <c r="C255" s="602" t="s">
        <v>6</v>
      </c>
      <c r="D255" s="611">
        <v>1700</v>
      </c>
      <c r="E255" s="1608" t="s">
        <v>121</v>
      </c>
      <c r="F255" s="967">
        <v>41939</v>
      </c>
      <c r="G255" s="1643" t="s">
        <v>120</v>
      </c>
      <c r="H255" s="618"/>
    </row>
    <row r="256" spans="1:8" ht="42" customHeight="1" thickBot="1" x14ac:dyDescent="0.75">
      <c r="A256" s="1042">
        <v>1246</v>
      </c>
      <c r="B256" s="1002" t="s">
        <v>339</v>
      </c>
      <c r="C256" s="600" t="s">
        <v>13</v>
      </c>
      <c r="D256" s="614"/>
      <c r="E256" s="584" t="s">
        <v>121</v>
      </c>
      <c r="F256" s="971"/>
      <c r="G256" s="1646"/>
      <c r="H256" s="618"/>
    </row>
    <row r="257" spans="1:8" ht="42" customHeight="1" thickBot="1" x14ac:dyDescent="0.75">
      <c r="A257" s="1033">
        <v>1247</v>
      </c>
      <c r="B257" s="1002" t="s">
        <v>530</v>
      </c>
      <c r="C257" s="600" t="s">
        <v>13</v>
      </c>
      <c r="D257" s="614"/>
      <c r="E257" s="584" t="s">
        <v>121</v>
      </c>
      <c r="F257" s="971"/>
      <c r="G257" s="1646"/>
      <c r="H257" s="618"/>
    </row>
    <row r="258" spans="1:8" ht="42" customHeight="1" thickBot="1" x14ac:dyDescent="0.75">
      <c r="A258" s="1045">
        <v>1115</v>
      </c>
      <c r="B258" s="597" t="s">
        <v>53</v>
      </c>
      <c r="C258" s="616" t="s">
        <v>13</v>
      </c>
      <c r="D258" s="529">
        <v>1320</v>
      </c>
      <c r="E258" s="1608" t="s">
        <v>44</v>
      </c>
      <c r="F258" s="970">
        <v>41669</v>
      </c>
      <c r="G258" s="1640" t="s">
        <v>66</v>
      </c>
      <c r="H258" s="618"/>
    </row>
    <row r="259" spans="1:8" ht="42" customHeight="1" thickBot="1" x14ac:dyDescent="0.75">
      <c r="A259" s="1033">
        <v>1235</v>
      </c>
      <c r="B259" s="1002" t="s">
        <v>524</v>
      </c>
      <c r="C259" s="600" t="s">
        <v>13</v>
      </c>
      <c r="D259" s="614">
        <v>2500</v>
      </c>
      <c r="E259" s="584" t="s">
        <v>121</v>
      </c>
      <c r="F259" s="971"/>
      <c r="G259" s="1646"/>
      <c r="H259" s="618"/>
    </row>
    <row r="260" spans="1:8" ht="42" customHeight="1" thickBot="1" x14ac:dyDescent="0.75">
      <c r="A260" s="1042">
        <v>1238</v>
      </c>
      <c r="B260" s="1002" t="s">
        <v>526</v>
      </c>
      <c r="C260" s="603" t="s">
        <v>13</v>
      </c>
      <c r="D260" s="614"/>
      <c r="E260" s="584" t="s">
        <v>121</v>
      </c>
      <c r="F260" s="972"/>
      <c r="G260" s="1647"/>
      <c r="H260" s="619"/>
    </row>
    <row r="261" spans="1:8" ht="47.25" thickBot="1" x14ac:dyDescent="0.75"/>
    <row r="262" spans="1:8" ht="47.25" thickBot="1" x14ac:dyDescent="0.75">
      <c r="A262" s="1046">
        <v>1046</v>
      </c>
      <c r="B262" s="1003" t="s">
        <v>657</v>
      </c>
      <c r="C262" s="907" t="s">
        <v>13</v>
      </c>
      <c r="D262" s="905">
        <v>2860.0000000000005</v>
      </c>
      <c r="E262" s="1612" t="s">
        <v>43</v>
      </c>
      <c r="F262" s="973">
        <v>41399</v>
      </c>
      <c r="G262" s="1648" t="s">
        <v>654</v>
      </c>
    </row>
    <row r="263" spans="1:8" ht="81.75" thickBot="1" x14ac:dyDescent="0.75">
      <c r="A263" s="1047">
        <v>1256</v>
      </c>
      <c r="B263" s="1004" t="s">
        <v>681</v>
      </c>
      <c r="C263" s="916" t="s">
        <v>13</v>
      </c>
      <c r="D263" s="917">
        <v>2000</v>
      </c>
      <c r="E263" s="1613" t="s">
        <v>680</v>
      </c>
      <c r="F263" s="974">
        <v>42341</v>
      </c>
      <c r="G263" s="1649" t="s">
        <v>687</v>
      </c>
    </row>
    <row r="264" spans="1:8" ht="81.75" thickBot="1" x14ac:dyDescent="0.75">
      <c r="A264" s="1047">
        <v>1257</v>
      </c>
      <c r="B264" s="1004" t="s">
        <v>684</v>
      </c>
      <c r="C264" s="916" t="s">
        <v>6</v>
      </c>
      <c r="D264" s="917">
        <v>1000</v>
      </c>
      <c r="E264" s="1613" t="s">
        <v>680</v>
      </c>
      <c r="F264" s="974">
        <v>42354</v>
      </c>
      <c r="G264" s="1649" t="s">
        <v>686</v>
      </c>
    </row>
    <row r="265" spans="1:8" ht="47.25" thickBot="1" x14ac:dyDescent="0.75">
      <c r="A265" s="1047">
        <v>1258</v>
      </c>
      <c r="B265" s="1004" t="s">
        <v>682</v>
      </c>
      <c r="C265" s="916" t="s">
        <v>18</v>
      </c>
      <c r="D265" s="917">
        <v>2000</v>
      </c>
      <c r="E265" s="1613" t="s">
        <v>683</v>
      </c>
      <c r="F265" s="974">
        <v>42374</v>
      </c>
      <c r="G265" s="1649" t="s">
        <v>685</v>
      </c>
    </row>
    <row r="267" spans="1:8" ht="70.5" x14ac:dyDescent="0.7">
      <c r="A267" s="1048" t="s">
        <v>122</v>
      </c>
      <c r="B267" s="1005" t="s">
        <v>123</v>
      </c>
      <c r="C267" s="455" t="s">
        <v>13</v>
      </c>
      <c r="D267" s="831">
        <v>10000</v>
      </c>
      <c r="E267" s="1614" t="s">
        <v>124</v>
      </c>
      <c r="F267" s="975">
        <v>41383</v>
      </c>
    </row>
    <row r="268" spans="1:8" x14ac:dyDescent="0.7">
      <c r="A268" s="1048" t="s">
        <v>126</v>
      </c>
      <c r="B268" s="1005" t="s">
        <v>127</v>
      </c>
      <c r="C268" s="459" t="s">
        <v>6</v>
      </c>
      <c r="D268" s="831">
        <v>12000</v>
      </c>
      <c r="E268" s="1614" t="s">
        <v>124</v>
      </c>
      <c r="F268" s="975">
        <v>41383</v>
      </c>
    </row>
    <row r="269" spans="1:8" x14ac:dyDescent="0.7">
      <c r="A269" s="1048" t="s">
        <v>129</v>
      </c>
      <c r="B269" s="1005" t="s">
        <v>130</v>
      </c>
      <c r="C269" s="459" t="s">
        <v>6</v>
      </c>
      <c r="D269" s="831">
        <v>10000</v>
      </c>
      <c r="E269" s="1615" t="s">
        <v>124</v>
      </c>
      <c r="F269" s="975">
        <v>41426</v>
      </c>
    </row>
    <row r="270" spans="1:8" ht="70.5" x14ac:dyDescent="0.7">
      <c r="A270" s="1048" t="s">
        <v>132</v>
      </c>
      <c r="B270" s="1006" t="s">
        <v>133</v>
      </c>
      <c r="C270" s="455" t="s">
        <v>13</v>
      </c>
      <c r="D270" s="831">
        <v>10000</v>
      </c>
      <c r="E270" s="1614" t="s">
        <v>134</v>
      </c>
      <c r="F270" s="975">
        <v>41532</v>
      </c>
    </row>
    <row r="271" spans="1:8" ht="70.5" x14ac:dyDescent="0.7">
      <c r="A271" s="1048" t="s">
        <v>136</v>
      </c>
      <c r="B271" s="1006" t="s">
        <v>133</v>
      </c>
      <c r="C271" s="455" t="s">
        <v>13</v>
      </c>
      <c r="D271" s="831">
        <v>10000</v>
      </c>
      <c r="E271" s="1615" t="s">
        <v>134</v>
      </c>
      <c r="F271" s="975">
        <v>41532</v>
      </c>
    </row>
    <row r="272" spans="1:8" ht="70.5" x14ac:dyDescent="0.7">
      <c r="A272" s="1048" t="s">
        <v>138</v>
      </c>
      <c r="B272" s="1006" t="s">
        <v>133</v>
      </c>
      <c r="C272" s="455" t="s">
        <v>13</v>
      </c>
      <c r="D272" s="831">
        <v>10000</v>
      </c>
      <c r="E272" s="1614" t="s">
        <v>134</v>
      </c>
      <c r="F272" s="975">
        <v>41532</v>
      </c>
    </row>
    <row r="273" spans="1:6" ht="70.5" x14ac:dyDescent="0.7">
      <c r="A273" s="1048" t="s">
        <v>140</v>
      </c>
      <c r="B273" s="1006" t="s">
        <v>133</v>
      </c>
      <c r="C273" s="455" t="s">
        <v>13</v>
      </c>
      <c r="D273" s="831">
        <v>10000</v>
      </c>
      <c r="E273" s="1614" t="s">
        <v>134</v>
      </c>
      <c r="F273" s="975">
        <v>41532</v>
      </c>
    </row>
    <row r="274" spans="1:6" ht="90.75" customHeight="1" x14ac:dyDescent="0.7">
      <c r="A274" s="1048" t="s">
        <v>142</v>
      </c>
      <c r="B274" s="1006" t="s">
        <v>645</v>
      </c>
      <c r="C274" s="455" t="s">
        <v>13</v>
      </c>
      <c r="D274" s="838">
        <v>3000</v>
      </c>
      <c r="E274" s="1614" t="s">
        <v>26</v>
      </c>
      <c r="F274" s="975">
        <v>41549</v>
      </c>
    </row>
    <row r="275" spans="1:6" ht="70.5" x14ac:dyDescent="0.7">
      <c r="A275" s="1048" t="s">
        <v>145</v>
      </c>
      <c r="B275" s="1006" t="s">
        <v>133</v>
      </c>
      <c r="C275" s="455" t="s">
        <v>13</v>
      </c>
      <c r="D275" s="831">
        <v>10000</v>
      </c>
      <c r="E275" s="1614" t="s">
        <v>32</v>
      </c>
      <c r="F275" s="975">
        <v>41564</v>
      </c>
    </row>
    <row r="276" spans="1:6" ht="71.25" thickBot="1" x14ac:dyDescent="0.75">
      <c r="A276" s="1049" t="s">
        <v>147</v>
      </c>
      <c r="B276" s="1007" t="s">
        <v>148</v>
      </c>
      <c r="C276" s="816" t="s">
        <v>6</v>
      </c>
      <c r="D276" s="832">
        <v>13000</v>
      </c>
      <c r="E276" s="1616" t="s">
        <v>26</v>
      </c>
      <c r="F276" s="976">
        <v>41562</v>
      </c>
    </row>
    <row r="277" spans="1:6" ht="47.25" thickBot="1" x14ac:dyDescent="0.75">
      <c r="A277" s="1050" t="s">
        <v>388</v>
      </c>
      <c r="B277" s="1008" t="s">
        <v>644</v>
      </c>
      <c r="C277" s="826" t="s">
        <v>13</v>
      </c>
      <c r="D277" s="837">
        <v>3000</v>
      </c>
      <c r="E277" s="1617" t="s">
        <v>577</v>
      </c>
      <c r="F277" s="977">
        <v>41739</v>
      </c>
    </row>
    <row r="278" spans="1:6" ht="47.25" thickBot="1" x14ac:dyDescent="0.75">
      <c r="A278" s="1051" t="s">
        <v>444</v>
      </c>
      <c r="B278" s="1009" t="s">
        <v>643</v>
      </c>
      <c r="C278" s="823" t="s">
        <v>13</v>
      </c>
      <c r="D278" s="833">
        <v>10000</v>
      </c>
      <c r="E278" s="1618" t="s">
        <v>578</v>
      </c>
      <c r="F278" s="978">
        <v>41792</v>
      </c>
    </row>
    <row r="279" spans="1:6" ht="47.25" thickBot="1" x14ac:dyDescent="0.75">
      <c r="A279" s="1039" t="s">
        <v>108</v>
      </c>
      <c r="B279" s="1010" t="s">
        <v>150</v>
      </c>
      <c r="C279" s="351" t="s">
        <v>13</v>
      </c>
      <c r="D279" s="834">
        <v>20000</v>
      </c>
      <c r="E279" s="425" t="s">
        <v>115</v>
      </c>
      <c r="F279" s="979">
        <v>41931</v>
      </c>
    </row>
    <row r="280" spans="1:6" ht="47.25" thickBot="1" x14ac:dyDescent="0.75">
      <c r="A280" s="1052" t="s">
        <v>110</v>
      </c>
      <c r="B280" s="1011" t="s">
        <v>330</v>
      </c>
      <c r="C280" s="811" t="s">
        <v>6</v>
      </c>
      <c r="D280" s="835">
        <v>20000</v>
      </c>
      <c r="E280" s="583" t="s">
        <v>115</v>
      </c>
      <c r="F280" s="980">
        <v>41931</v>
      </c>
    </row>
    <row r="281" spans="1:6" ht="47.25" thickBot="1" x14ac:dyDescent="0.75">
      <c r="A281" s="1039" t="s">
        <v>214</v>
      </c>
      <c r="B281" s="1010" t="s">
        <v>366</v>
      </c>
      <c r="C281" s="311" t="s">
        <v>6</v>
      </c>
      <c r="D281" s="836">
        <v>15000</v>
      </c>
      <c r="E281" s="425" t="s">
        <v>251</v>
      </c>
      <c r="F281" s="979">
        <v>42040</v>
      </c>
    </row>
    <row r="282" spans="1:6" ht="47.25" thickBot="1" x14ac:dyDescent="0.75">
      <c r="A282" s="1033" t="s">
        <v>160</v>
      </c>
      <c r="B282" s="1012" t="s">
        <v>580</v>
      </c>
      <c r="C282" s="303" t="s">
        <v>18</v>
      </c>
      <c r="D282" s="834">
        <v>20000</v>
      </c>
      <c r="E282" s="425" t="s">
        <v>43</v>
      </c>
      <c r="F282" s="979">
        <v>41997</v>
      </c>
    </row>
    <row r="283" spans="1:6" ht="47.25" thickBot="1" x14ac:dyDescent="0.75">
      <c r="A283" s="1053" t="s">
        <v>109</v>
      </c>
      <c r="B283" s="1014" t="s">
        <v>695</v>
      </c>
      <c r="C283" s="746" t="s">
        <v>13</v>
      </c>
      <c r="D283" s="747">
        <v>11000</v>
      </c>
      <c r="E283" s="1613" t="s">
        <v>115</v>
      </c>
      <c r="F283" s="918">
        <v>41931</v>
      </c>
    </row>
    <row r="284" spans="1:6" ht="92.25" thickBot="1" x14ac:dyDescent="0.75">
      <c r="A284" s="1053" t="s">
        <v>222</v>
      </c>
      <c r="B284" s="1014" t="s">
        <v>694</v>
      </c>
      <c r="C284" s="657" t="s">
        <v>13</v>
      </c>
      <c r="D284" s="751">
        <v>11000</v>
      </c>
      <c r="E284" s="1613" t="s">
        <v>251</v>
      </c>
      <c r="F284" s="918">
        <v>42040</v>
      </c>
    </row>
    <row r="285" spans="1:6" ht="41.25" customHeight="1" thickBot="1" x14ac:dyDescent="0.75">
      <c r="A285" s="1053" t="s">
        <v>223</v>
      </c>
      <c r="B285" s="1014" t="s">
        <v>514</v>
      </c>
      <c r="C285" s="657" t="s">
        <v>6</v>
      </c>
      <c r="D285" s="755">
        <v>11000</v>
      </c>
      <c r="E285" s="1613" t="s">
        <v>251</v>
      </c>
      <c r="F285" s="918">
        <v>42040</v>
      </c>
    </row>
    <row r="286" spans="1:6" ht="45.75" customHeight="1" thickBot="1" x14ac:dyDescent="0.75">
      <c r="A286" s="1053" t="s">
        <v>228</v>
      </c>
      <c r="B286" s="1015" t="s">
        <v>689</v>
      </c>
      <c r="C286" s="657" t="s">
        <v>13</v>
      </c>
      <c r="D286" s="756">
        <v>9000</v>
      </c>
      <c r="E286" s="1612" t="s">
        <v>251</v>
      </c>
      <c r="F286" s="906">
        <v>42040</v>
      </c>
    </row>
    <row r="287" spans="1:6" ht="47.25" thickBot="1" x14ac:dyDescent="0.75">
      <c r="A287" s="1053" t="s">
        <v>231</v>
      </c>
      <c r="B287" s="1016" t="s">
        <v>500</v>
      </c>
      <c r="C287" s="657" t="s">
        <v>13</v>
      </c>
      <c r="D287" s="759">
        <v>4000</v>
      </c>
      <c r="E287" s="1612" t="s">
        <v>43</v>
      </c>
      <c r="F287" s="906">
        <v>42042</v>
      </c>
    </row>
    <row r="288" spans="1:6" ht="43.5" customHeight="1" thickBot="1" x14ac:dyDescent="0.75">
      <c r="A288" s="1053" t="s">
        <v>452</v>
      </c>
      <c r="B288" s="1014" t="s">
        <v>547</v>
      </c>
      <c r="C288" s="628" t="s">
        <v>13</v>
      </c>
      <c r="D288" s="759">
        <v>6000</v>
      </c>
      <c r="E288" s="1612" t="s">
        <v>457</v>
      </c>
      <c r="F288" s="906">
        <v>42231</v>
      </c>
    </row>
    <row r="289" spans="1:6" ht="92.25" thickBot="1" x14ac:dyDescent="0.75">
      <c r="A289" s="1044" t="s">
        <v>562</v>
      </c>
      <c r="B289" s="1014" t="s">
        <v>615</v>
      </c>
      <c r="C289" s="628" t="s">
        <v>690</v>
      </c>
      <c r="D289" s="841">
        <v>3000</v>
      </c>
      <c r="E289" s="1613" t="s">
        <v>115</v>
      </c>
      <c r="F289" s="918">
        <v>42435</v>
      </c>
    </row>
    <row r="290" spans="1:6" ht="47.25" thickBot="1" x14ac:dyDescent="0.75">
      <c r="A290" s="1044" t="s">
        <v>566</v>
      </c>
      <c r="B290" s="1014" t="s">
        <v>678</v>
      </c>
      <c r="C290" s="628" t="s">
        <v>13</v>
      </c>
      <c r="D290" s="790">
        <v>2500</v>
      </c>
      <c r="E290" s="1613" t="s">
        <v>115</v>
      </c>
      <c r="F290" s="918">
        <v>42435</v>
      </c>
    </row>
    <row r="291" spans="1:6" ht="60" customHeight="1" thickBot="1" x14ac:dyDescent="0.75">
      <c r="A291" s="1054" t="s">
        <v>594</v>
      </c>
      <c r="B291" s="1017" t="s">
        <v>628</v>
      </c>
      <c r="C291" s="767" t="s">
        <v>13</v>
      </c>
      <c r="D291" s="839">
        <v>3000</v>
      </c>
      <c r="E291" s="1619" t="s">
        <v>115</v>
      </c>
      <c r="F291" s="1013">
        <v>42470</v>
      </c>
    </row>
    <row r="292" spans="1:6" ht="55.5" customHeight="1" thickBot="1" x14ac:dyDescent="0.75">
      <c r="A292" s="1053" t="s">
        <v>595</v>
      </c>
      <c r="B292" s="1017" t="s">
        <v>674</v>
      </c>
      <c r="C292" s="628" t="s">
        <v>692</v>
      </c>
      <c r="D292" s="759">
        <v>4000</v>
      </c>
      <c r="E292" s="1613" t="s">
        <v>115</v>
      </c>
      <c r="F292" s="918">
        <v>42470</v>
      </c>
    </row>
    <row r="293" spans="1:6" ht="86.25" customHeight="1" thickBot="1" x14ac:dyDescent="0.75">
      <c r="A293" s="1044" t="s">
        <v>596</v>
      </c>
      <c r="B293" s="1018" t="s">
        <v>675</v>
      </c>
      <c r="C293" s="631" t="s">
        <v>692</v>
      </c>
      <c r="D293" s="910">
        <v>4000</v>
      </c>
      <c r="E293" s="1613" t="s">
        <v>115</v>
      </c>
      <c r="F293" s="918">
        <v>42470</v>
      </c>
    </row>
    <row r="294" spans="1:6" ht="47.25" thickBot="1" x14ac:dyDescent="0.75">
      <c r="A294" s="1044" t="s">
        <v>604</v>
      </c>
      <c r="B294" s="1014" t="s">
        <v>676</v>
      </c>
      <c r="C294" s="631" t="s">
        <v>13</v>
      </c>
      <c r="D294" s="912">
        <v>3000</v>
      </c>
      <c r="E294" s="1613" t="s">
        <v>115</v>
      </c>
      <c r="F294" s="918">
        <v>42470</v>
      </c>
    </row>
  </sheetData>
  <hyperlinks>
    <hyperlink ref="B77" r:id="rId1" display="bebe sunfire- capitan morgan"/>
    <hyperlink ref="B87" r:id="rId2"/>
    <hyperlink ref="B89" r:id="rId3" display="POGONA SUNFIRE hembra juvenil peso optimo para criar"/>
    <hyperlink ref="B90" r:id="rId4" display="POGOnA SUNFIRE macho juvenil"/>
    <hyperlink ref="B91" r:id="rId5" display="POGONITA juvenil SUNFIRE"/>
    <hyperlink ref="B99" r:id="rId6"/>
    <hyperlink ref="B100" r:id="rId7" display="eclipse (ojo snake + ojo total eclipse)"/>
    <hyperlink ref="B101" r:id="rId8"/>
    <hyperlink ref="B102" r:id="rId9"/>
    <hyperlink ref="B104" r:id="rId10"/>
    <hyperlink ref="B105" r:id="rId11" display="SUPER HIPO TANGERINE"/>
    <hyperlink ref="B110" r:id="rId12"/>
    <hyperlink ref="B113" r:id="rId13"/>
    <hyperlink ref="B114" r:id="rId14" display="SUPER HIPO TANGERINE"/>
    <hyperlink ref="B116" r:id="rId15"/>
    <hyperlink ref="G118" r:id="rId16" tooltip="Wartortle" display="http://es.pokemon.wikia.com/wiki/Wartortle"/>
    <hyperlink ref="B118" r:id="rId17"/>
    <hyperlink ref="B121" r:id="rId18"/>
    <hyperlink ref="B187" r:id="rId19" display="bebe sunfire"/>
    <hyperlink ref="B267" r:id="rId20" display="POGONA SUNFIRE hembra juvenil peso optimo para criar"/>
    <hyperlink ref="B268" r:id="rId21" display="POGOnA SUNFIRE macho juvenil"/>
    <hyperlink ref="B269" r:id="rId22" display="POGONITA juvenil SUNFIRE"/>
  </hyperlinks>
  <pageMargins left="0" right="0" top="0" bottom="0" header="0" footer="0"/>
  <pageSetup paperSize="9" scale="30" fitToHeight="0" orientation="portrait" r:id="rId23"/>
  <legacyDrawing r:id="rId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E70"/>
  <sheetViews>
    <sheetView topLeftCell="A34" workbookViewId="0">
      <pane xSplit="1" topLeftCell="B1" activePane="topRight" state="frozen"/>
      <selection activeCell="A16" sqref="A16"/>
      <selection pane="topRight" activeCell="A36" sqref="A36:K50"/>
    </sheetView>
  </sheetViews>
  <sheetFormatPr defaultColWidth="11.42578125" defaultRowHeight="12.75" x14ac:dyDescent="0.2"/>
  <cols>
    <col min="1" max="1" width="6" customWidth="1"/>
    <col min="2" max="2" width="41.28515625" customWidth="1"/>
    <col min="3" max="3" width="13.42578125" customWidth="1"/>
    <col min="4" max="4" width="9.140625" customWidth="1"/>
    <col min="5" max="5" width="8.85546875" customWidth="1"/>
    <col min="6" max="6" width="12.7109375" bestFit="1" customWidth="1"/>
    <col min="7" max="7" width="18.7109375" customWidth="1"/>
    <col min="8" max="8" width="11.42578125" style="470"/>
    <col min="9" max="9" width="9.85546875" customWidth="1"/>
    <col min="10" max="10" width="8.42578125" customWidth="1"/>
    <col min="11" max="11" width="5.85546875" customWidth="1"/>
  </cols>
  <sheetData>
    <row r="1" spans="1:30" ht="18.75" thickBot="1" x14ac:dyDescent="0.45">
      <c r="A1" s="1487">
        <v>1041</v>
      </c>
      <c r="B1" s="1434" t="s">
        <v>21</v>
      </c>
      <c r="C1" s="641" t="s">
        <v>18</v>
      </c>
      <c r="D1" s="1231">
        <v>2500</v>
      </c>
      <c r="E1" s="807" t="s">
        <v>20</v>
      </c>
      <c r="F1" s="644">
        <v>41302</v>
      </c>
      <c r="G1" s="765" t="s">
        <v>168</v>
      </c>
      <c r="H1" s="1416" t="s">
        <v>1187</v>
      </c>
      <c r="I1" s="647">
        <f>+IF($C1="MACHO",1,0)</f>
        <v>0</v>
      </c>
      <c r="J1" s="1399">
        <f>+IF($C1="HEMBRA",1,0)</f>
        <v>1</v>
      </c>
      <c r="K1" s="649">
        <f>+IF($C1="-",1,0)</f>
        <v>0</v>
      </c>
      <c r="L1" s="639">
        <v>61</v>
      </c>
      <c r="M1" s="480">
        <f>DAYS360(F1,'GECKOS Y POGONAS EN VENTA'!L$1,FALSE)/30</f>
        <v>32.93333333333333</v>
      </c>
      <c r="N1" s="483" t="str">
        <f>+IF($M1&gt;12,IF(I1=1,$S1,""),"")</f>
        <v/>
      </c>
      <c r="O1" s="483">
        <f>+IF($M1&gt;12,IF(J1=1,$S1,""),"")</f>
        <v>61</v>
      </c>
      <c r="P1" s="483" t="str">
        <f>+IF($M1&gt;12,"",S1)</f>
        <v/>
      </c>
      <c r="Q1" s="483"/>
      <c r="R1" s="296">
        <v>61</v>
      </c>
      <c r="S1" s="341">
        <f>AVERAGE(R1,L1)</f>
        <v>61</v>
      </c>
      <c r="T1" s="375"/>
      <c r="U1" s="3"/>
      <c r="V1" s="6"/>
      <c r="W1" s="868">
        <f>AVERAGE(N1:V1)</f>
        <v>61</v>
      </c>
      <c r="X1" s="3">
        <v>87</v>
      </c>
      <c r="Y1" s="869">
        <f>+(X1-W1)/W1</f>
        <v>0.42622950819672129</v>
      </c>
      <c r="Z1" s="6"/>
      <c r="AA1" s="6"/>
      <c r="AB1" s="6"/>
      <c r="AC1" s="6"/>
      <c r="AD1" s="6"/>
    </row>
    <row r="2" spans="1:30" ht="18.75" thickBot="1" x14ac:dyDescent="0.45">
      <c r="A2" s="288">
        <v>1101</v>
      </c>
      <c r="B2" s="1167" t="s">
        <v>36</v>
      </c>
      <c r="C2" s="1396" t="s">
        <v>13</v>
      </c>
      <c r="D2" s="650">
        <v>4000</v>
      </c>
      <c r="E2" s="657" t="s">
        <v>20</v>
      </c>
      <c r="F2" s="629">
        <v>41540</v>
      </c>
      <c r="G2" s="1402" t="s">
        <v>56</v>
      </c>
      <c r="H2" s="1415" t="s">
        <v>1183</v>
      </c>
      <c r="I2" s="632">
        <f>+IF($C2="MACHO",1,0)</f>
        <v>0</v>
      </c>
      <c r="J2" s="1395">
        <f>+IF($C2="HEMBRA",1,0)</f>
        <v>1</v>
      </c>
      <c r="K2" s="633">
        <f>+IF($C2="-",1,0)</f>
        <v>0</v>
      </c>
      <c r="L2" s="632">
        <v>54</v>
      </c>
      <c r="M2" s="491">
        <f>DAYS360(F2,'GECKOS Y POGONAS EN VENTA'!L$1,FALSE)/30</f>
        <v>25.1</v>
      </c>
      <c r="N2" s="1398" t="str">
        <f>+IF($M2&gt;12,IF(I2=1,$S2,""),"")</f>
        <v/>
      </c>
      <c r="O2" s="1398">
        <f>+IF($M2&gt;12,IF(J2=1,$S2,""),"")</f>
        <v>54</v>
      </c>
      <c r="P2" s="1398" t="str">
        <f>+IF($M2&gt;12,"",S2)</f>
        <v/>
      </c>
      <c r="Q2" s="1398"/>
      <c r="R2" s="291">
        <v>54</v>
      </c>
      <c r="S2" s="292">
        <f>AVERAGE(R2,L2)</f>
        <v>54</v>
      </c>
      <c r="T2" s="375"/>
      <c r="U2" s="3"/>
      <c r="V2" s="6"/>
      <c r="W2" s="868">
        <f>AVERAGE(N2:V2)</f>
        <v>54</v>
      </c>
      <c r="X2" s="3">
        <v>66</v>
      </c>
      <c r="Y2" s="869">
        <f>+(X2-W2)/W2</f>
        <v>0.22222222222222221</v>
      </c>
      <c r="Z2" s="6"/>
      <c r="AA2" s="6"/>
      <c r="AB2" s="6"/>
      <c r="AC2" s="6"/>
      <c r="AD2" s="6"/>
    </row>
    <row r="3" spans="1:30" ht="18.75" thickBot="1" x14ac:dyDescent="0.45">
      <c r="A3" s="350"/>
      <c r="B3" s="1201"/>
      <c r="C3" s="641"/>
      <c r="D3" s="700"/>
      <c r="E3" s="1094"/>
      <c r="F3" s="1095"/>
      <c r="G3" s="1582"/>
      <c r="H3" s="1583"/>
      <c r="I3" s="641"/>
      <c r="J3" s="641"/>
      <c r="K3" s="641"/>
      <c r="L3" s="641"/>
      <c r="M3" s="852"/>
      <c r="N3" s="852"/>
      <c r="O3" s="852"/>
      <c r="P3" s="852"/>
      <c r="Q3" s="852"/>
      <c r="R3" s="350"/>
      <c r="S3" s="350"/>
      <c r="T3" s="375"/>
      <c r="U3" s="3"/>
      <c r="V3" s="6"/>
      <c r="W3" s="868"/>
      <c r="X3" s="3"/>
      <c r="Y3" s="869"/>
      <c r="Z3" s="6"/>
      <c r="AA3" s="6"/>
      <c r="AB3" s="6"/>
      <c r="AC3" s="6"/>
      <c r="AD3" s="6"/>
    </row>
    <row r="4" spans="1:30" ht="18.75" thickBot="1" x14ac:dyDescent="0.45">
      <c r="A4" s="1141">
        <v>1173</v>
      </c>
      <c r="B4" s="1168" t="s">
        <v>85</v>
      </c>
      <c r="C4" s="419" t="s">
        <v>6</v>
      </c>
      <c r="D4" s="1225">
        <v>3000</v>
      </c>
      <c r="E4" s="689" t="s">
        <v>42</v>
      </c>
      <c r="F4" s="697">
        <v>41627</v>
      </c>
      <c r="G4" s="749" t="s">
        <v>90</v>
      </c>
      <c r="H4" s="1420" t="s">
        <v>1193</v>
      </c>
      <c r="I4" s="1395">
        <f>+IF($C4="MACHO",1,0)</f>
        <v>1</v>
      </c>
      <c r="J4" s="1395">
        <f>+IF($C4="HEMBRA",1,0)</f>
        <v>0</v>
      </c>
      <c r="K4" s="633">
        <f>+IF($C4="-",1,0)</f>
        <v>0</v>
      </c>
      <c r="L4" s="1395">
        <v>82</v>
      </c>
      <c r="M4" s="491">
        <f>DAYS360(F4,'GECKOS Y POGONAS EN VENTA'!L$1,FALSE)/30</f>
        <v>22.233333333333334</v>
      </c>
      <c r="N4" s="1398" t="e">
        <f>+IF($M4&gt;12,IF(I4=1,'GECKOS Y POGONAS EN VENTA'!#REF!,""),"")</f>
        <v>#REF!</v>
      </c>
      <c r="O4" s="1398" t="str">
        <f>+IF($M4&gt;12,IF(J4=1,'GECKOS Y POGONAS EN VENTA'!#REF!,""),"")</f>
        <v/>
      </c>
      <c r="P4" s="852"/>
      <c r="Q4" s="852"/>
      <c r="R4" s="350"/>
      <c r="S4" s="350"/>
      <c r="T4" s="375"/>
      <c r="U4" s="3"/>
      <c r="V4" s="6"/>
      <c r="W4" s="868"/>
      <c r="X4" s="3"/>
      <c r="Y4" s="869"/>
      <c r="Z4" s="6"/>
      <c r="AA4" s="6"/>
      <c r="AB4" s="6"/>
      <c r="AC4" s="6"/>
      <c r="AD4" s="6"/>
    </row>
    <row r="5" spans="1:30" ht="18" x14ac:dyDescent="0.4">
      <c r="A5" s="350"/>
      <c r="B5" s="1201"/>
      <c r="C5" s="641"/>
      <c r="D5" s="700"/>
      <c r="E5" s="1094"/>
      <c r="F5" s="1095"/>
      <c r="G5" s="1582"/>
      <c r="H5" s="1583"/>
      <c r="I5" s="641"/>
      <c r="J5" s="641"/>
      <c r="K5" s="641"/>
      <c r="L5" s="641"/>
      <c r="M5" s="852"/>
      <c r="N5" s="852"/>
      <c r="O5" s="852"/>
      <c r="P5" s="852"/>
      <c r="Q5" s="852"/>
      <c r="R5" s="350"/>
      <c r="S5" s="350"/>
      <c r="T5" s="375"/>
      <c r="U5" s="3"/>
      <c r="V5" s="6"/>
      <c r="W5" s="868"/>
      <c r="X5" s="3"/>
      <c r="Y5" s="869"/>
      <c r="Z5" s="6"/>
      <c r="AA5" s="6"/>
      <c r="AB5" s="6"/>
      <c r="AC5" s="6"/>
      <c r="AD5" s="6"/>
    </row>
    <row r="6" spans="1:30" ht="18" x14ac:dyDescent="0.4">
      <c r="A6" s="297">
        <v>1122</v>
      </c>
      <c r="B6" s="1381" t="s">
        <v>1093</v>
      </c>
      <c r="C6" s="1397" t="s">
        <v>13</v>
      </c>
      <c r="D6" s="1264">
        <v>5000</v>
      </c>
      <c r="E6" s="708" t="s">
        <v>26</v>
      </c>
      <c r="F6" s="1257">
        <v>41682</v>
      </c>
      <c r="G6" s="1288" t="s">
        <v>68</v>
      </c>
      <c r="H6" s="1416" t="s">
        <v>1110</v>
      </c>
      <c r="I6" s="641">
        <f>+IF($C6="MACHO",1,0)</f>
        <v>0</v>
      </c>
      <c r="J6" s="731">
        <f>+IF($C6="HEMBRA",1,0)</f>
        <v>1</v>
      </c>
      <c r="K6" s="718">
        <f>+IF($C6="-",1,0)</f>
        <v>0</v>
      </c>
      <c r="L6" s="641">
        <v>70</v>
      </c>
      <c r="M6" s="485">
        <f>DAYS360(F6,'GECKOS Y POGONAS EN VENTA'!L$1,FALSE)/30</f>
        <v>20.466666666666665</v>
      </c>
      <c r="N6" s="484" t="str">
        <f>+IF($M6&gt;12,IF(I6=1,'GECKOS Y POGONAS EN VENTA'!#REF!,""),"")</f>
        <v/>
      </c>
      <c r="O6" s="1441" t="e">
        <f>+IF($M6&gt;12,IF(J6=1,'GECKOS Y POGONAS EN VENTA'!#REF!,""),"")</f>
        <v>#REF!</v>
      </c>
      <c r="P6" s="852"/>
      <c r="Q6" s="852"/>
      <c r="R6" s="350"/>
      <c r="S6" s="350"/>
      <c r="T6" s="375"/>
      <c r="U6" s="3"/>
      <c r="V6" s="6"/>
      <c r="W6" s="868"/>
      <c r="X6" s="3"/>
      <c r="Y6" s="869"/>
      <c r="Z6" s="6"/>
      <c r="AA6" s="6"/>
      <c r="AB6" s="6"/>
      <c r="AC6" s="6"/>
      <c r="AD6" s="6"/>
    </row>
    <row r="7" spans="1:30" ht="18.75" thickBot="1" x14ac:dyDescent="0.45">
      <c r="A7" s="1487">
        <v>1150</v>
      </c>
      <c r="B7" s="1381" t="s">
        <v>76</v>
      </c>
      <c r="C7" s="683" t="s">
        <v>13</v>
      </c>
      <c r="D7" s="1443">
        <v>2500</v>
      </c>
      <c r="E7" s="1341" t="s">
        <v>30</v>
      </c>
      <c r="F7" s="685">
        <v>41461</v>
      </c>
      <c r="G7" s="1403" t="s">
        <v>96</v>
      </c>
      <c r="H7" s="1444" t="s">
        <v>1190</v>
      </c>
      <c r="I7" s="639">
        <f>+IF($C7="MACHO",1,0)</f>
        <v>0</v>
      </c>
      <c r="J7" s="639">
        <f>+IF($C7="HEMBRA",1,0)</f>
        <v>1</v>
      </c>
      <c r="K7" s="686">
        <f>+IF($C7="-",1,0)</f>
        <v>0</v>
      </c>
      <c r="L7" s="652">
        <v>45</v>
      </c>
      <c r="M7" s="480">
        <f>DAYS360(F7,'GECKOS Y POGONAS EN VENTA'!L$1,FALSE)/30</f>
        <v>27.666666666666668</v>
      </c>
      <c r="N7" s="483" t="str">
        <f>+IF($M7&gt;12,IF(I7=1,'GECKOS Y POGONAS EN VENTA'!#REF!,""),"")</f>
        <v/>
      </c>
      <c r="O7" s="483" t="e">
        <f>+IF($M7&gt;12,IF(J7=1,'GECKOS Y POGONAS EN VENTA'!#REF!,""),"")</f>
        <v>#REF!</v>
      </c>
      <c r="P7" s="852"/>
      <c r="Q7" s="852"/>
      <c r="R7" s="350"/>
      <c r="S7" s="350"/>
      <c r="T7" s="375"/>
      <c r="U7" s="3"/>
      <c r="V7" s="6"/>
      <c r="W7" s="868"/>
      <c r="X7" s="3"/>
      <c r="Y7" s="869"/>
      <c r="Z7" s="6"/>
      <c r="AA7" s="6"/>
      <c r="AB7" s="6"/>
      <c r="AC7" s="6"/>
      <c r="AD7" s="6"/>
    </row>
    <row r="8" spans="1:30" x14ac:dyDescent="0.2">
      <c r="H8" s="1447"/>
    </row>
    <row r="9" spans="1:30" x14ac:dyDescent="0.2">
      <c r="H9" s="1447"/>
    </row>
    <row r="10" spans="1:30" ht="13.5" thickBot="1" x14ac:dyDescent="0.25">
      <c r="A10" t="s">
        <v>954</v>
      </c>
      <c r="B10" s="1325"/>
    </row>
    <row r="11" spans="1:30" ht="13.5" thickBot="1" x14ac:dyDescent="0.25">
      <c r="G11" s="47"/>
      <c r="H11" s="1083"/>
      <c r="I11" s="121"/>
      <c r="J11" s="47"/>
      <c r="K11" s="267"/>
    </row>
    <row r="12" spans="1:30" ht="30" customHeight="1" thickBot="1" x14ac:dyDescent="0.45">
      <c r="A12" s="420">
        <v>1220</v>
      </c>
      <c r="B12" s="745" t="s">
        <v>510</v>
      </c>
      <c r="C12" s="633" t="s">
        <v>6</v>
      </c>
      <c r="D12" s="698">
        <v>2904.0000000000005</v>
      </c>
      <c r="E12" s="667" t="s">
        <v>189</v>
      </c>
      <c r="F12" s="697">
        <v>42088</v>
      </c>
      <c r="G12" s="696" t="s">
        <v>957</v>
      </c>
      <c r="H12" s="717" t="s">
        <v>958</v>
      </c>
      <c r="I12" s="632">
        <f>+IF($C12="MACHO",1,0)</f>
        <v>1</v>
      </c>
      <c r="J12" s="633">
        <f>+IF($C12="HEMBRA",1,0)</f>
        <v>0</v>
      </c>
      <c r="K12" s="1073">
        <f>+IF($C12="-",1,0)</f>
        <v>0</v>
      </c>
      <c r="L12" s="626"/>
      <c r="M12" s="480" t="e">
        <f>DAYS360(F12,#REF!,FALSE)/30</f>
        <v>#REF!</v>
      </c>
      <c r="N12" s="483" t="e">
        <f>+IF($M12&gt;12,IF(I12=1,$S12,""),"")</f>
        <v>#REF!</v>
      </c>
      <c r="O12" s="483"/>
      <c r="P12" s="483" t="e">
        <f>+IF($M12&gt;12,"",S12)</f>
        <v>#REF!</v>
      </c>
      <c r="Q12" s="491" t="e">
        <f>+P12/(M12-3)</f>
        <v>#REF!</v>
      </c>
      <c r="R12" s="474">
        <v>34</v>
      </c>
      <c r="S12" s="341">
        <f>AVERAGE(R12,L12)</f>
        <v>34</v>
      </c>
      <c r="T12" s="375"/>
      <c r="U12" s="3"/>
      <c r="V12" s="6"/>
      <c r="W12" s="868" t="e">
        <f>AVERAGE(N12:V12)</f>
        <v>#REF!</v>
      </c>
      <c r="X12" s="533">
        <v>44</v>
      </c>
      <c r="Y12" s="869" t="e">
        <f>+(X12-W12)/W12</f>
        <v>#REF!</v>
      </c>
      <c r="Z12" s="6"/>
      <c r="AA12" s="6"/>
    </row>
    <row r="13" spans="1:30" ht="13.5" thickBot="1" x14ac:dyDescent="0.25">
      <c r="A13" s="289">
        <v>1252</v>
      </c>
      <c r="B13" s="391" t="s">
        <v>552</v>
      </c>
      <c r="C13" s="291" t="s">
        <v>13</v>
      </c>
      <c r="D13" s="421">
        <v>1800</v>
      </c>
      <c r="E13" s="291" t="s">
        <v>553</v>
      </c>
      <c r="F13" s="579">
        <v>42401</v>
      </c>
      <c r="G13" s="573" t="s">
        <v>621</v>
      </c>
      <c r="H13" s="311"/>
      <c r="I13" s="119"/>
      <c r="J13" s="46"/>
      <c r="K13" s="107"/>
    </row>
    <row r="14" spans="1:30" ht="13.5" thickBot="1" x14ac:dyDescent="0.25">
      <c r="A14" s="411">
        <v>1247</v>
      </c>
      <c r="B14" s="561" t="s">
        <v>339</v>
      </c>
      <c r="C14" s="337" t="s">
        <v>13</v>
      </c>
      <c r="D14" s="334"/>
      <c r="E14" s="291" t="s">
        <v>121</v>
      </c>
      <c r="F14" s="241" t="s">
        <v>617</v>
      </c>
      <c r="G14" s="296"/>
      <c r="H14" s="349"/>
      <c r="I14" s="119"/>
      <c r="J14" s="46"/>
      <c r="K14" s="107"/>
    </row>
    <row r="15" spans="1:30" ht="21" thickBot="1" x14ac:dyDescent="0.45">
      <c r="A15" s="420">
        <v>1221</v>
      </c>
      <c r="B15" s="703" t="s">
        <v>344</v>
      </c>
      <c r="C15" s="633" t="s">
        <v>6</v>
      </c>
      <c r="D15" s="698">
        <v>2000</v>
      </c>
      <c r="E15" s="667" t="s">
        <v>189</v>
      </c>
      <c r="F15" s="697">
        <v>42088</v>
      </c>
      <c r="G15" s="696" t="s">
        <v>412</v>
      </c>
      <c r="H15" s="717" t="s">
        <v>346</v>
      </c>
      <c r="I15" s="652">
        <f>+IF($C15="MACHO",1,0)</f>
        <v>1</v>
      </c>
      <c r="J15" s="633">
        <f>+IF($C15="HEMBRA",1,0)</f>
        <v>0</v>
      </c>
      <c r="K15" s="716">
        <f>+IF($C15="-",1,0)</f>
        <v>0</v>
      </c>
    </row>
    <row r="16" spans="1:30" ht="13.5" thickBot="1" x14ac:dyDescent="0.25">
      <c r="A16" s="420">
        <v>1241</v>
      </c>
      <c r="B16" s="344" t="s">
        <v>523</v>
      </c>
      <c r="C16" s="291" t="s">
        <v>6</v>
      </c>
      <c r="D16" s="334">
        <v>1600</v>
      </c>
      <c r="E16" s="291" t="s">
        <v>121</v>
      </c>
      <c r="F16" s="580" t="s">
        <v>619</v>
      </c>
      <c r="G16" s="578"/>
      <c r="H16" s="441"/>
      <c r="I16" s="299">
        <f>+IF($C16="MACHO",1,0)</f>
        <v>1</v>
      </c>
      <c r="J16" s="301">
        <f>+IF($C16="HEMBRA",1,0)</f>
        <v>0</v>
      </c>
      <c r="K16" s="301">
        <f>+IF($C16="-",1,0)</f>
        <v>0</v>
      </c>
    </row>
    <row r="17" spans="1:57" ht="34.5" customHeight="1" thickBot="1" x14ac:dyDescent="0.25">
      <c r="A17" s="808" t="s">
        <v>955</v>
      </c>
      <c r="B17" s="107"/>
      <c r="I17" s="126"/>
      <c r="J17" s="5"/>
      <c r="K17" s="225"/>
    </row>
    <row r="18" spans="1:57" ht="31.5" customHeight="1" thickBot="1" x14ac:dyDescent="0.25">
      <c r="A18" s="289">
        <v>1238</v>
      </c>
      <c r="B18" s="344" t="s">
        <v>526</v>
      </c>
      <c r="C18" s="291" t="s">
        <v>13</v>
      </c>
      <c r="D18" s="1234">
        <v>1924.9999999999998</v>
      </c>
      <c r="E18" s="291" t="s">
        <v>121</v>
      </c>
      <c r="F18" s="860">
        <v>42085</v>
      </c>
      <c r="G18" s="1212" t="s">
        <v>648</v>
      </c>
      <c r="H18" s="35"/>
      <c r="I18" s="632">
        <f>+IF($C18="MACHO",1,0)</f>
        <v>0</v>
      </c>
      <c r="J18" s="633">
        <f>+IF($C18="HEMBRA",1,0)</f>
        <v>1</v>
      </c>
      <c r="K18" s="633">
        <f>+IF($C18="-",1,0)</f>
        <v>0</v>
      </c>
      <c r="L18" s="626"/>
      <c r="M18" s="491"/>
      <c r="N18" s="483"/>
      <c r="O18" s="526"/>
      <c r="P18" s="483"/>
      <c r="Q18" s="484"/>
      <c r="R18" s="474"/>
      <c r="S18" s="341"/>
      <c r="T18" s="527"/>
      <c r="U18" s="3"/>
      <c r="V18" s="6"/>
      <c r="W18" s="868"/>
      <c r="X18" s="3">
        <v>50</v>
      </c>
      <c r="Y18" s="869"/>
      <c r="Z18" s="6"/>
      <c r="AA18" s="6"/>
      <c r="AB18" s="6"/>
      <c r="AC18" s="6"/>
      <c r="AD18" s="6"/>
      <c r="AE18" s="6"/>
      <c r="AF18" s="6"/>
      <c r="AG18" s="6"/>
      <c r="AH18" s="6">
        <f>+D18*1.1</f>
        <v>2117.5</v>
      </c>
      <c r="AI18" s="6">
        <v>2750</v>
      </c>
      <c r="AJ18" s="6">
        <f>+AI18*0.7</f>
        <v>1924.9999999999998</v>
      </c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36.75" customHeight="1" thickBot="1" x14ac:dyDescent="0.45">
      <c r="A19" s="631">
        <v>1211</v>
      </c>
      <c r="B19" s="1166" t="s">
        <v>509</v>
      </c>
      <c r="C19" s="633" t="s">
        <v>6</v>
      </c>
      <c r="D19" s="698">
        <v>1694</v>
      </c>
      <c r="E19" s="667" t="s">
        <v>193</v>
      </c>
      <c r="F19" s="697">
        <v>42080</v>
      </c>
      <c r="G19" s="696" t="s">
        <v>421</v>
      </c>
      <c r="H19" s="717"/>
      <c r="I19" s="632">
        <f>+IF($C19="MACHO",1,0)</f>
        <v>1</v>
      </c>
      <c r="J19" s="633">
        <f>+IF($C19="HEMBRA",1,0)</f>
        <v>0</v>
      </c>
      <c r="K19" s="634">
        <f>+IF($C19="-",1,0)</f>
        <v>0</v>
      </c>
      <c r="L19" s="648"/>
      <c r="M19" s="480" t="e">
        <f>DAYS360(F19,#REF!,FALSE)/30</f>
        <v>#REF!</v>
      </c>
      <c r="N19" s="483" t="e">
        <f>+IF($M19&gt;12,IF(I19=1,$S19,""),"")</f>
        <v>#REF!</v>
      </c>
      <c r="O19" s="483"/>
      <c r="P19" s="483" t="e">
        <f>+IF($M19&gt;12,"",S19)</f>
        <v>#REF!</v>
      </c>
      <c r="Q19" s="491" t="e">
        <f>+P19/(M19-3)</f>
        <v>#REF!</v>
      </c>
      <c r="R19" s="474">
        <v>41</v>
      </c>
      <c r="S19" s="341">
        <f>AVERAGE(R19,L19)</f>
        <v>41</v>
      </c>
      <c r="T19" s="375"/>
      <c r="U19" s="3"/>
      <c r="V19" s="6"/>
      <c r="W19" s="868" t="e">
        <f>AVERAGE(N19:V19)</f>
        <v>#REF!</v>
      </c>
      <c r="X19" s="533">
        <v>71</v>
      </c>
      <c r="Y19" s="869" t="e">
        <f>+(X19-W19)/W19</f>
        <v>#REF!</v>
      </c>
      <c r="Z19" s="6"/>
      <c r="AA19" s="6"/>
      <c r="AB19" s="6"/>
      <c r="AC19" s="6"/>
      <c r="AD19" s="6"/>
      <c r="AE19" s="6"/>
      <c r="AF19" s="6"/>
      <c r="AG19" s="6"/>
      <c r="AH19" s="6">
        <f>+D19*1.1</f>
        <v>1863.4</v>
      </c>
      <c r="AI19" s="6">
        <v>2420</v>
      </c>
      <c r="AJ19" s="6">
        <f>+AI19*0.7</f>
        <v>1694</v>
      </c>
      <c r="AK19" s="6"/>
      <c r="AL19" s="6"/>
      <c r="AM19" s="6"/>
      <c r="AN19" s="6"/>
      <c r="AO19" s="6"/>
      <c r="AP19" s="6"/>
    </row>
    <row r="20" spans="1:57" x14ac:dyDescent="0.2">
      <c r="T20" s="375"/>
      <c r="U20" s="3"/>
      <c r="V20" s="6"/>
      <c r="W20" s="868" t="e">
        <f>AVERAGE(N20:V20)</f>
        <v>#DIV/0!</v>
      </c>
      <c r="X20" s="3">
        <v>88</v>
      </c>
      <c r="Y20" s="869" t="e">
        <f>+(X20-W20)/W20</f>
        <v>#DIV/0!</v>
      </c>
      <c r="Z20" s="6"/>
      <c r="AA20" s="6"/>
    </row>
    <row r="21" spans="1:57" ht="13.5" thickBot="1" x14ac:dyDescent="0.25">
      <c r="T21" s="232"/>
      <c r="U21" s="1490"/>
      <c r="V21" s="1491"/>
      <c r="W21" s="1492" t="e">
        <v>#REF!</v>
      </c>
      <c r="X21" s="1493">
        <v>71</v>
      </c>
      <c r="Y21" s="1494" t="e">
        <v>#REF!</v>
      </c>
      <c r="Z21" s="1491"/>
      <c r="AA21" s="6"/>
    </row>
    <row r="22" spans="1:57" ht="18.75" thickBot="1" x14ac:dyDescent="0.45">
      <c r="A22" s="367"/>
      <c r="B22" s="1201"/>
      <c r="C22" s="641"/>
      <c r="D22" s="700"/>
      <c r="E22" s="1577"/>
      <c r="F22" s="719"/>
      <c r="G22" s="1578"/>
      <c r="H22" s="1579"/>
      <c r="I22" s="641"/>
      <c r="J22" s="641"/>
      <c r="K22" s="641"/>
      <c r="L22" s="1556"/>
      <c r="M22" s="480"/>
      <c r="N22" s="483"/>
      <c r="O22" s="483"/>
      <c r="P22" s="483"/>
      <c r="Q22" s="483"/>
      <c r="R22" s="474"/>
      <c r="S22" s="341"/>
      <c r="T22" s="375"/>
      <c r="U22" s="3"/>
      <c r="V22" s="6"/>
      <c r="W22" s="868"/>
      <c r="X22" s="3"/>
      <c r="Y22" s="869"/>
      <c r="Z22" s="6"/>
      <c r="AA22" s="6"/>
    </row>
    <row r="23" spans="1:57" ht="18.75" thickBot="1" x14ac:dyDescent="0.45">
      <c r="A23" s="367"/>
      <c r="B23" s="1201"/>
      <c r="C23" s="641"/>
      <c r="D23" s="700"/>
      <c r="E23" s="1577"/>
      <c r="F23" s="719"/>
      <c r="G23" s="1578"/>
      <c r="H23" s="1579"/>
      <c r="I23" s="641"/>
      <c r="J23" s="641"/>
      <c r="K23" s="641"/>
      <c r="L23" s="1556"/>
      <c r="M23" s="480"/>
      <c r="N23" s="483"/>
      <c r="O23" s="483"/>
      <c r="P23" s="483"/>
      <c r="Q23" s="483"/>
      <c r="R23" s="474"/>
      <c r="S23" s="341"/>
      <c r="T23" s="375"/>
      <c r="U23" s="3"/>
      <c r="V23" s="6"/>
      <c r="W23" s="868"/>
      <c r="X23" s="3"/>
      <c r="Y23" s="869"/>
      <c r="Z23" s="6"/>
      <c r="AA23" s="6"/>
    </row>
    <row r="24" spans="1:57" ht="13.5" thickBot="1" x14ac:dyDescent="0.25">
      <c r="L24" s="626"/>
      <c r="M24" s="480" t="e">
        <f>DAYS360(F15,#REF!,FALSE)/30</f>
        <v>#REF!</v>
      </c>
      <c r="N24" s="483" t="e">
        <f>+IF($M24&gt;12,IF(I15=1,$S24,""),"")</f>
        <v>#REF!</v>
      </c>
      <c r="O24" s="483"/>
      <c r="P24" s="483" t="e">
        <f>+IF($M24&gt;12,"",S24)</f>
        <v>#REF!</v>
      </c>
      <c r="Q24" s="491" t="e">
        <f>+P24/(M24-3)</f>
        <v>#REF!</v>
      </c>
      <c r="R24" s="474">
        <v>50</v>
      </c>
      <c r="S24" s="341">
        <f>AVERAGE(R24,L24)</f>
        <v>50</v>
      </c>
      <c r="T24" s="375"/>
    </row>
    <row r="25" spans="1:57" ht="18.75" thickBot="1" x14ac:dyDescent="0.45">
      <c r="A25" s="851"/>
      <c r="B25" s="703"/>
      <c r="C25" s="632"/>
      <c r="D25" s="698"/>
      <c r="E25" s="680"/>
      <c r="F25" s="697"/>
      <c r="G25" s="696"/>
      <c r="H25" s="739"/>
      <c r="I25" s="652"/>
      <c r="J25" s="633"/>
      <c r="K25" s="716"/>
      <c r="L25" s="641"/>
      <c r="M25" s="852"/>
      <c r="N25" s="852"/>
      <c r="O25" s="852"/>
      <c r="P25" s="852"/>
      <c r="Q25" s="852"/>
      <c r="R25" s="350"/>
      <c r="S25" s="350"/>
      <c r="T25" s="375"/>
    </row>
    <row r="26" spans="1:57" ht="18.75" thickBot="1" x14ac:dyDescent="0.45">
      <c r="A26" s="626">
        <v>1095</v>
      </c>
      <c r="B26" s="661" t="s">
        <v>39</v>
      </c>
      <c r="C26" s="634" t="s">
        <v>13</v>
      </c>
      <c r="D26" s="650">
        <v>3080.0000000000005</v>
      </c>
      <c r="E26" s="628" t="s">
        <v>30</v>
      </c>
      <c r="F26" s="629">
        <v>41584</v>
      </c>
      <c r="G26" s="662" t="s">
        <v>61</v>
      </c>
      <c r="H26" s="663"/>
      <c r="I26" s="626">
        <f>+IF($C26="MACHO",1,0)</f>
        <v>0</v>
      </c>
      <c r="J26" s="626">
        <f>+IF($C26="HEMBRA",1,0)</f>
        <v>1</v>
      </c>
      <c r="K26" s="633">
        <f>+IF($C26="-",1,0)</f>
        <v>0</v>
      </c>
      <c r="L26" s="626">
        <v>45</v>
      </c>
      <c r="M26" s="485" t="e">
        <f>DAYS360(F26,#REF!,FALSE)/30</f>
        <v>#REF!</v>
      </c>
      <c r="N26" s="483" t="e">
        <f>+IF($M26&gt;12,IF(I26=1,$S26,""),"")</f>
        <v>#REF!</v>
      </c>
      <c r="O26" s="483" t="e">
        <f>+IF($M26&gt;12,IF(J26=1,$S26,""),"")</f>
        <v>#REF!</v>
      </c>
      <c r="P26" s="483" t="e">
        <f>+IF($M26&gt;12,"",S26)</f>
        <v>#REF!</v>
      </c>
      <c r="Q26" s="483"/>
      <c r="R26" s="340">
        <v>45</v>
      </c>
      <c r="S26" s="341">
        <f>AVERAGE(R26,L26)</f>
        <v>45</v>
      </c>
      <c r="T26" s="375"/>
      <c r="U26" s="3"/>
      <c r="V26" s="6"/>
      <c r="W26" s="868" t="e">
        <f>AVERAGE(N26:V26)</f>
        <v>#REF!</v>
      </c>
      <c r="X26" s="3">
        <v>56</v>
      </c>
      <c r="Y26" s="869" t="e">
        <f>+(X26-W26)/W26</f>
        <v>#REF!</v>
      </c>
      <c r="Z26" s="6"/>
      <c r="AA26" s="6"/>
    </row>
    <row r="27" spans="1:57" ht="18.75" thickBot="1" x14ac:dyDescent="0.45">
      <c r="A27" s="851" t="s">
        <v>697</v>
      </c>
      <c r="B27" s="703"/>
      <c r="C27" s="632"/>
      <c r="D27" s="698"/>
      <c r="E27" s="680"/>
      <c r="F27" s="697"/>
      <c r="G27" s="696"/>
      <c r="H27" s="739"/>
      <c r="I27" s="652"/>
      <c r="J27" s="633"/>
      <c r="K27" s="716"/>
      <c r="L27" s="641"/>
      <c r="M27" s="852"/>
      <c r="N27" s="852"/>
      <c r="O27" s="852"/>
      <c r="P27" s="852"/>
      <c r="Q27" s="852"/>
      <c r="R27" s="350"/>
      <c r="S27" s="350"/>
      <c r="T27" s="375"/>
    </row>
    <row r="28" spans="1:57" ht="18.75" thickBot="1" x14ac:dyDescent="0.45">
      <c r="A28" s="1437">
        <v>1130</v>
      </c>
      <c r="B28" s="1348" t="s">
        <v>1091</v>
      </c>
      <c r="C28" s="1251" t="s">
        <v>13</v>
      </c>
      <c r="D28" s="1439">
        <v>4000</v>
      </c>
      <c r="E28" s="1254" t="s">
        <v>26</v>
      </c>
      <c r="F28" s="848">
        <v>41620</v>
      </c>
      <c r="G28" s="1404" t="s">
        <v>88</v>
      </c>
      <c r="H28" s="1440" t="s">
        <v>1192</v>
      </c>
      <c r="I28" s="1437">
        <f t="shared" ref="I28:I33" si="0">+IF($C28="MACHO",1,0)</f>
        <v>0</v>
      </c>
      <c r="J28" s="1437">
        <f t="shared" ref="J28:J33" si="1">+IF($C28="HEMBRA",1,0)</f>
        <v>1</v>
      </c>
      <c r="K28" s="649">
        <f t="shared" ref="K28:K33" si="2">+IF($C28="-",1,0)</f>
        <v>0</v>
      </c>
      <c r="L28" s="647">
        <v>77</v>
      </c>
      <c r="M28" s="485" t="e">
        <f>DAYS360(F28,#REF!,FALSE)/30</f>
        <v>#REF!</v>
      </c>
      <c r="N28" s="484" t="e">
        <f>+IF($M28&gt;12,IF(I28=1,$S28,""),"")</f>
        <v>#REF!</v>
      </c>
      <c r="O28" s="1441" t="e">
        <f>+IF($M28&gt;12,IF(J28=1,$S28,""),"")</f>
        <v>#REF!</v>
      </c>
      <c r="P28" s="484" t="e">
        <f t="shared" ref="P28:P33" si="3">+IF($M28&gt;12,"",S28)</f>
        <v>#REF!</v>
      </c>
      <c r="Q28" s="484"/>
      <c r="R28" s="490">
        <v>76</v>
      </c>
      <c r="S28" s="1442">
        <f t="shared" ref="S28:S33" si="4">AVERAGE(R28,L28)</f>
        <v>76.5</v>
      </c>
      <c r="T28" s="6"/>
      <c r="U28" s="6"/>
      <c r="V28" s="6"/>
      <c r="W28" s="6"/>
      <c r="X28" s="6"/>
      <c r="Y28" s="6"/>
      <c r="Z28" s="1133" t="s">
        <v>1002</v>
      </c>
      <c r="AA28" s="1134"/>
      <c r="AB28" s="6"/>
      <c r="AC28" s="6"/>
      <c r="AD28" s="6"/>
      <c r="AE28" s="6"/>
      <c r="AF28" s="6"/>
      <c r="AG28" s="6"/>
      <c r="AH28" s="874" t="e">
        <f>+#REF!*1.1</f>
        <v>#REF!</v>
      </c>
      <c r="AI28" s="6">
        <v>3960.0000000000005</v>
      </c>
      <c r="AJ28" s="6">
        <f>+AI28*0.7</f>
        <v>2772</v>
      </c>
      <c r="AK28" s="6"/>
      <c r="AL28" s="6"/>
    </row>
    <row r="29" spans="1:57" ht="18.75" thickBot="1" x14ac:dyDescent="0.45">
      <c r="A29" s="626">
        <v>1138</v>
      </c>
      <c r="B29" s="688" t="s">
        <v>336</v>
      </c>
      <c r="C29" s="674" t="s">
        <v>13</v>
      </c>
      <c r="D29" s="675">
        <v>4400</v>
      </c>
      <c r="E29" s="667" t="s">
        <v>26</v>
      </c>
      <c r="F29" s="668">
        <v>41685</v>
      </c>
      <c r="G29" s="656" t="s">
        <v>166</v>
      </c>
      <c r="H29" s="637"/>
      <c r="I29" s="626">
        <f t="shared" si="0"/>
        <v>0</v>
      </c>
      <c r="J29" s="626">
        <f t="shared" si="1"/>
        <v>1</v>
      </c>
      <c r="K29" s="633">
        <f t="shared" si="2"/>
        <v>0</v>
      </c>
      <c r="L29" s="632">
        <v>53</v>
      </c>
      <c r="M29" s="480" t="e">
        <f>DAYS360(F29,#REF!,FALSE)/30</f>
        <v>#REF!</v>
      </c>
      <c r="N29" s="483" t="e">
        <f t="shared" ref="N29:O32" si="5">+IF($M29&gt;12,IF(I29=1,$S29,""),"")</f>
        <v>#REF!</v>
      </c>
      <c r="O29" s="483" t="e">
        <f t="shared" si="5"/>
        <v>#REF!</v>
      </c>
      <c r="P29" s="483" t="e">
        <f t="shared" si="3"/>
        <v>#REF!</v>
      </c>
      <c r="Q29" s="483"/>
      <c r="R29" s="474">
        <v>53</v>
      </c>
      <c r="S29" s="341">
        <f t="shared" si="4"/>
        <v>53</v>
      </c>
      <c r="T29" s="375"/>
      <c r="U29" s="3"/>
      <c r="V29" s="6"/>
      <c r="W29" s="868" t="e">
        <f t="shared" ref="W29:W34" si="6">AVERAGE(N29:V29)</f>
        <v>#REF!</v>
      </c>
      <c r="X29" s="3">
        <v>51</v>
      </c>
      <c r="Y29" s="869" t="e">
        <f t="shared" ref="Y29:Y34" si="7">+(X29-W29)/W29</f>
        <v>#REF!</v>
      </c>
      <c r="Z29" s="6" t="s">
        <v>964</v>
      </c>
    </row>
    <row r="30" spans="1:57" ht="30.75" customHeight="1" thickBot="1" x14ac:dyDescent="0.25">
      <c r="A30" s="646">
        <v>1228</v>
      </c>
      <c r="B30" s="722" t="s">
        <v>512</v>
      </c>
      <c r="C30" s="633" t="s">
        <v>13</v>
      </c>
      <c r="D30" s="723">
        <v>4400</v>
      </c>
      <c r="E30" s="686" t="s">
        <v>411</v>
      </c>
      <c r="F30" s="724">
        <v>41671</v>
      </c>
      <c r="G30" s="626" t="s">
        <v>414</v>
      </c>
      <c r="H30" s="717"/>
      <c r="I30" s="641">
        <f t="shared" si="0"/>
        <v>0</v>
      </c>
      <c r="J30" s="718">
        <f t="shared" si="1"/>
        <v>1</v>
      </c>
      <c r="K30" s="686">
        <f t="shared" si="2"/>
        <v>0</v>
      </c>
      <c r="L30" s="639">
        <v>71</v>
      </c>
      <c r="M30" s="480" t="e">
        <f>DAYS360(F30,#REF!,FALSE)/30</f>
        <v>#REF!</v>
      </c>
      <c r="N30" s="483" t="e">
        <f t="shared" si="5"/>
        <v>#REF!</v>
      </c>
      <c r="O30" s="526" t="e">
        <f t="shared" si="5"/>
        <v>#REF!</v>
      </c>
      <c r="P30" s="483" t="e">
        <f t="shared" si="3"/>
        <v>#REF!</v>
      </c>
      <c r="Q30" s="484"/>
      <c r="R30" s="474">
        <v>68</v>
      </c>
      <c r="S30" s="341">
        <f t="shared" si="4"/>
        <v>69.5</v>
      </c>
      <c r="T30" s="527">
        <v>69</v>
      </c>
      <c r="U30" s="3"/>
      <c r="V30" s="6"/>
      <c r="W30" s="868" t="e">
        <f t="shared" si="6"/>
        <v>#REF!</v>
      </c>
      <c r="X30" s="871">
        <v>85</v>
      </c>
      <c r="Y30" s="869" t="e">
        <f t="shared" si="7"/>
        <v>#REF!</v>
      </c>
      <c r="Z30" s="6"/>
    </row>
    <row r="31" spans="1:57" ht="30.75" customHeight="1" thickBot="1" x14ac:dyDescent="0.45">
      <c r="A31" s="626">
        <v>1048</v>
      </c>
      <c r="B31" s="661" t="s">
        <v>15</v>
      </c>
      <c r="C31" s="632" t="s">
        <v>13</v>
      </c>
      <c r="D31" s="650">
        <v>2640</v>
      </c>
      <c r="E31" s="628" t="s">
        <v>16</v>
      </c>
      <c r="F31" s="629">
        <v>41244</v>
      </c>
      <c r="G31" s="651" t="s">
        <v>24</v>
      </c>
      <c r="H31" s="631" t="s">
        <v>956</v>
      </c>
      <c r="I31" s="632">
        <f t="shared" si="0"/>
        <v>0</v>
      </c>
      <c r="J31" s="626">
        <f t="shared" si="1"/>
        <v>1</v>
      </c>
      <c r="K31" s="633">
        <f t="shared" si="2"/>
        <v>0</v>
      </c>
      <c r="L31" s="652">
        <v>51</v>
      </c>
      <c r="M31" s="480" t="e">
        <f>DAYS360(F31,#REF!,FALSE)/30</f>
        <v>#REF!</v>
      </c>
      <c r="N31" s="483" t="e">
        <f t="shared" si="5"/>
        <v>#REF!</v>
      </c>
      <c r="O31" s="483" t="e">
        <f t="shared" si="5"/>
        <v>#REF!</v>
      </c>
      <c r="P31" s="483" t="e">
        <f t="shared" si="3"/>
        <v>#REF!</v>
      </c>
      <c r="Q31" s="483"/>
      <c r="R31" s="296">
        <v>51</v>
      </c>
      <c r="S31" s="341">
        <f t="shared" si="4"/>
        <v>51</v>
      </c>
      <c r="T31" s="375"/>
      <c r="U31" s="3"/>
      <c r="V31" s="6"/>
      <c r="W31" s="868" t="e">
        <f t="shared" si="6"/>
        <v>#REF!</v>
      </c>
      <c r="X31" s="3">
        <v>58</v>
      </c>
      <c r="Y31" s="869" t="e">
        <f t="shared" si="7"/>
        <v>#REF!</v>
      </c>
      <c r="Z31" s="1104">
        <v>42770</v>
      </c>
      <c r="AA31" s="36" t="s">
        <v>1000</v>
      </c>
      <c r="AB31" s="6"/>
      <c r="AC31" s="1127">
        <v>42837</v>
      </c>
    </row>
    <row r="32" spans="1:57" ht="30.75" customHeight="1" thickBot="1" x14ac:dyDescent="0.3">
      <c r="A32" s="626">
        <v>1127</v>
      </c>
      <c r="B32" s="679" t="s">
        <v>12</v>
      </c>
      <c r="C32" s="680" t="s">
        <v>13</v>
      </c>
      <c r="D32" s="666">
        <v>3300.0000000000005</v>
      </c>
      <c r="E32" s="671" t="s">
        <v>26</v>
      </c>
      <c r="F32" s="668">
        <v>41633</v>
      </c>
      <c r="G32" s="1060" t="s">
        <v>54</v>
      </c>
      <c r="H32" s="663"/>
      <c r="I32" s="632">
        <f t="shared" si="0"/>
        <v>0</v>
      </c>
      <c r="J32" s="626">
        <f t="shared" si="1"/>
        <v>1</v>
      </c>
      <c r="K32" s="633">
        <f t="shared" si="2"/>
        <v>0</v>
      </c>
      <c r="L32" s="632">
        <v>50</v>
      </c>
      <c r="M32" s="491" t="e">
        <f>DAYS360(F32,#REF!,FALSE)/30</f>
        <v>#REF!</v>
      </c>
      <c r="N32" s="510" t="e">
        <f t="shared" si="5"/>
        <v>#REF!</v>
      </c>
      <c r="O32" s="510" t="e">
        <f t="shared" si="5"/>
        <v>#REF!</v>
      </c>
      <c r="P32" s="510" t="e">
        <f t="shared" si="3"/>
        <v>#REF!</v>
      </c>
      <c r="Q32" s="510"/>
      <c r="R32" s="501" t="s">
        <v>501</v>
      </c>
      <c r="S32" s="292">
        <f t="shared" si="4"/>
        <v>50</v>
      </c>
      <c r="T32" s="375"/>
      <c r="U32" s="375">
        <v>48</v>
      </c>
      <c r="V32" s="6"/>
      <c r="W32" s="868" t="e">
        <f t="shared" si="6"/>
        <v>#REF!</v>
      </c>
      <c r="X32" s="3">
        <v>72</v>
      </c>
      <c r="Y32" s="869" t="e">
        <f t="shared" si="7"/>
        <v>#REF!</v>
      </c>
      <c r="Z32" s="179">
        <v>42793</v>
      </c>
      <c r="AA32" s="36" t="s">
        <v>965</v>
      </c>
      <c r="AB32" s="6"/>
      <c r="AC32" s="1127">
        <v>42767</v>
      </c>
    </row>
    <row r="33" spans="1:31" ht="30.75" customHeight="1" thickBot="1" x14ac:dyDescent="0.45">
      <c r="A33" s="562">
        <v>1199</v>
      </c>
      <c r="B33" s="665" t="s">
        <v>507</v>
      </c>
      <c r="C33" s="649" t="s">
        <v>6</v>
      </c>
      <c r="D33" s="700">
        <v>2750</v>
      </c>
      <c r="E33" s="708" t="s">
        <v>193</v>
      </c>
      <c r="F33" s="709">
        <v>42038</v>
      </c>
      <c r="G33" s="710" t="s">
        <v>197</v>
      </c>
      <c r="H33" s="711" t="s">
        <v>194</v>
      </c>
      <c r="I33" s="647">
        <f t="shared" si="0"/>
        <v>1</v>
      </c>
      <c r="J33" s="649">
        <f t="shared" si="1"/>
        <v>0</v>
      </c>
      <c r="K33" s="712">
        <f t="shared" si="2"/>
        <v>0</v>
      </c>
      <c r="L33" s="648">
        <v>57</v>
      </c>
      <c r="M33" s="480" t="e">
        <f>DAYS360(F33,#REF!,FALSE)/30</f>
        <v>#REF!</v>
      </c>
      <c r="N33" s="483" t="e">
        <f>+IF($M33&gt;12,IF(I33=1,$S33,""),"")</f>
        <v>#REF!</v>
      </c>
      <c r="O33" s="483"/>
      <c r="P33" s="483" t="e">
        <f t="shared" si="3"/>
        <v>#REF!</v>
      </c>
      <c r="Q33" s="491" t="e">
        <f>+P33/(M33-3)</f>
        <v>#REF!</v>
      </c>
      <c r="R33" s="474">
        <v>60</v>
      </c>
      <c r="S33" s="341">
        <f t="shared" si="4"/>
        <v>58.5</v>
      </c>
      <c r="T33" s="375"/>
      <c r="U33" s="3"/>
      <c r="V33" s="6"/>
      <c r="W33" s="868" t="e">
        <f t="shared" si="6"/>
        <v>#REF!</v>
      </c>
      <c r="X33" s="533">
        <v>89</v>
      </c>
      <c r="Y33" s="869" t="e">
        <f t="shared" si="7"/>
        <v>#REF!</v>
      </c>
      <c r="Z33" s="1104">
        <v>42791</v>
      </c>
      <c r="AA33" s="36" t="s">
        <v>966</v>
      </c>
      <c r="AB33" s="6"/>
      <c r="AC33" s="1127">
        <v>42767</v>
      </c>
    </row>
    <row r="34" spans="1:31" ht="30.75" customHeight="1" thickBot="1" x14ac:dyDescent="0.45">
      <c r="A34" s="1485">
        <v>1073</v>
      </c>
      <c r="B34" s="1167" t="s">
        <v>27</v>
      </c>
      <c r="C34" s="632" t="s">
        <v>13</v>
      </c>
      <c r="D34" s="1263">
        <v>3500</v>
      </c>
      <c r="E34" s="654" t="s">
        <v>26</v>
      </c>
      <c r="F34" s="655">
        <v>41440</v>
      </c>
      <c r="G34" s="1401" t="s">
        <v>62</v>
      </c>
      <c r="H34" s="1417" t="s">
        <v>1106</v>
      </c>
      <c r="I34" s="1395">
        <f>+IF($C34="MACHO",1,0)</f>
        <v>0</v>
      </c>
      <c r="J34" s="1395">
        <f>+IF($C34="HEMBRA",1,0)</f>
        <v>1</v>
      </c>
      <c r="K34" s="633">
        <f>+IF($C34="-",1,0)</f>
        <v>0</v>
      </c>
      <c r="L34" s="632"/>
      <c r="M34" s="491">
        <f>DAYS360(F34,'GECKOS Y POGONAS EN VENTA'!L$1,FALSE)/30</f>
        <v>28.366666666666667</v>
      </c>
      <c r="N34" s="483" t="str">
        <f>+IF($M34&gt;12,IF(I34=1,$S34,""),"")</f>
        <v/>
      </c>
      <c r="O34" s="483">
        <f>+IF($M34&gt;12,IF(J34=1,$S34,""),"")</f>
        <v>70</v>
      </c>
      <c r="P34" s="483" t="str">
        <f>+IF($M34&gt;12,"",S34)</f>
        <v/>
      </c>
      <c r="Q34" s="483"/>
      <c r="R34" s="340">
        <v>70</v>
      </c>
      <c r="S34" s="525">
        <f>AVERAGE(R34,L34)</f>
        <v>70</v>
      </c>
      <c r="T34" s="375"/>
      <c r="U34" s="533">
        <v>68</v>
      </c>
      <c r="V34" s="6"/>
      <c r="W34" s="868">
        <f t="shared" si="6"/>
        <v>69.5</v>
      </c>
      <c r="X34" s="3">
        <v>100</v>
      </c>
      <c r="Y34" s="869">
        <f t="shared" si="7"/>
        <v>0.43884892086330934</v>
      </c>
      <c r="Z34" s="6"/>
      <c r="AA34" s="6"/>
      <c r="AB34" s="6"/>
      <c r="AC34" s="6"/>
      <c r="AD34" s="6"/>
      <c r="AE34" s="6"/>
    </row>
    <row r="35" spans="1:31" ht="18.75" thickBot="1" x14ac:dyDescent="0.45">
      <c r="A35" s="641"/>
      <c r="B35" s="1093"/>
      <c r="C35" s="641"/>
      <c r="D35" s="700"/>
      <c r="E35" s="1094"/>
      <c r="F35" s="1095"/>
      <c r="G35" s="1096"/>
      <c r="H35" s="678"/>
      <c r="I35" s="1092"/>
      <c r="J35" s="1092"/>
      <c r="K35" s="716"/>
      <c r="L35" s="647"/>
      <c r="M35" s="852"/>
      <c r="N35" s="852"/>
      <c r="O35" s="852"/>
      <c r="P35" s="852"/>
      <c r="Q35" s="852"/>
      <c r="R35" s="350"/>
      <c r="S35" s="350"/>
      <c r="T35" s="375"/>
      <c r="U35" s="3"/>
      <c r="V35" s="6"/>
      <c r="W35" s="868"/>
      <c r="X35" s="3"/>
      <c r="Y35" s="869"/>
      <c r="Z35" s="6"/>
      <c r="AA35" s="6"/>
      <c r="AB35" s="6"/>
      <c r="AC35" s="6"/>
    </row>
    <row r="36" spans="1:31" ht="14.25" thickBot="1" x14ac:dyDescent="0.3">
      <c r="A36" s="453" t="s">
        <v>122</v>
      </c>
      <c r="B36" s="454" t="s">
        <v>123</v>
      </c>
      <c r="C36" s="455" t="s">
        <v>13</v>
      </c>
      <c r="D36" s="831">
        <v>10000</v>
      </c>
      <c r="E36" s="455" t="s">
        <v>124</v>
      </c>
      <c r="F36" s="456">
        <v>41383</v>
      </c>
      <c r="G36" s="457" t="s">
        <v>125</v>
      </c>
      <c r="H36" s="809">
        <v>585</v>
      </c>
      <c r="I36" s="291">
        <f t="shared" ref="I36:I47" si="8">+IF($C36="MACHO",1,0)</f>
        <v>0</v>
      </c>
      <c r="J36" s="291">
        <f t="shared" ref="J36:J47" si="9">+IF($C36="HEMBRA",1,0)</f>
        <v>1</v>
      </c>
      <c r="K36" s="799" t="e">
        <f>DAYS360(F36,#REF!,FALSE)/30</f>
        <v>#REF!</v>
      </c>
      <c r="L36" s="47"/>
      <c r="T36">
        <v>614</v>
      </c>
    </row>
    <row r="37" spans="1:31" ht="14.25" thickBot="1" x14ac:dyDescent="0.3">
      <c r="A37" s="453" t="s">
        <v>126</v>
      </c>
      <c r="B37" s="454" t="s">
        <v>127</v>
      </c>
      <c r="C37" s="459" t="s">
        <v>6</v>
      </c>
      <c r="D37" s="831">
        <v>12000</v>
      </c>
      <c r="E37" s="455" t="s">
        <v>124</v>
      </c>
      <c r="F37" s="456">
        <v>41383</v>
      </c>
      <c r="G37" s="460" t="s">
        <v>128</v>
      </c>
      <c r="H37" s="810">
        <v>475</v>
      </c>
      <c r="I37" s="291">
        <f t="shared" si="8"/>
        <v>1</v>
      </c>
      <c r="J37" s="291">
        <f t="shared" si="9"/>
        <v>0</v>
      </c>
      <c r="K37" s="799" t="e">
        <f>DAYS360(F37,#REF!,FALSE)/30</f>
        <v>#REF!</v>
      </c>
      <c r="L37" s="48"/>
      <c r="T37">
        <v>490</v>
      </c>
      <c r="U37">
        <v>500</v>
      </c>
    </row>
    <row r="38" spans="1:31" ht="13.5" thickBot="1" x14ac:dyDescent="0.25">
      <c r="A38" s="453" t="s">
        <v>129</v>
      </c>
      <c r="B38" s="454" t="s">
        <v>130</v>
      </c>
      <c r="C38" s="459" t="s">
        <v>6</v>
      </c>
      <c r="D38" s="831">
        <v>10000</v>
      </c>
      <c r="E38" s="461" t="s">
        <v>124</v>
      </c>
      <c r="F38" s="456">
        <v>41426</v>
      </c>
      <c r="G38" s="462" t="s">
        <v>131</v>
      </c>
      <c r="H38" s="809">
        <v>466</v>
      </c>
      <c r="I38" s="291">
        <f t="shared" si="8"/>
        <v>1</v>
      </c>
      <c r="J38" s="291">
        <f t="shared" si="9"/>
        <v>0</v>
      </c>
      <c r="K38" s="799" t="e">
        <f>DAYS360(F38,#REF!,FALSE)/30</f>
        <v>#REF!</v>
      </c>
      <c r="L38" s="48"/>
      <c r="T38">
        <v>453</v>
      </c>
    </row>
    <row r="39" spans="1:31" ht="14.25" thickBot="1" x14ac:dyDescent="0.3">
      <c r="A39" s="453" t="s">
        <v>132</v>
      </c>
      <c r="B39" s="403" t="s">
        <v>133</v>
      </c>
      <c r="C39" s="455" t="s">
        <v>13</v>
      </c>
      <c r="D39" s="831">
        <v>10000</v>
      </c>
      <c r="E39" s="455" t="s">
        <v>134</v>
      </c>
      <c r="F39" s="456">
        <v>41532</v>
      </c>
      <c r="G39" s="460" t="s">
        <v>135</v>
      </c>
      <c r="H39" s="809">
        <v>454</v>
      </c>
      <c r="I39" s="291">
        <f t="shared" si="8"/>
        <v>0</v>
      </c>
      <c r="J39" s="291">
        <f t="shared" si="9"/>
        <v>1</v>
      </c>
      <c r="K39" s="799" t="e">
        <f>DAYS360(F39,#REF!,FALSE)/30</f>
        <v>#REF!</v>
      </c>
      <c r="L39" s="48"/>
      <c r="T39">
        <v>496</v>
      </c>
    </row>
    <row r="40" spans="1:31" ht="14.25" thickBot="1" x14ac:dyDescent="0.3">
      <c r="A40" s="453" t="s">
        <v>136</v>
      </c>
      <c r="B40" s="403" t="s">
        <v>133</v>
      </c>
      <c r="C40" s="455" t="s">
        <v>13</v>
      </c>
      <c r="D40" s="831">
        <v>10000</v>
      </c>
      <c r="E40" s="461" t="s">
        <v>134</v>
      </c>
      <c r="F40" s="456">
        <v>41532</v>
      </c>
      <c r="G40" s="460" t="s">
        <v>137</v>
      </c>
      <c r="H40" s="809">
        <v>423</v>
      </c>
      <c r="I40" s="291">
        <f t="shared" si="8"/>
        <v>0</v>
      </c>
      <c r="J40" s="291">
        <f t="shared" si="9"/>
        <v>1</v>
      </c>
      <c r="K40" s="799" t="e">
        <f>DAYS360(F40,#REF!,FALSE)/30</f>
        <v>#REF!</v>
      </c>
      <c r="L40" s="48"/>
      <c r="T40">
        <v>327</v>
      </c>
    </row>
    <row r="41" spans="1:31" ht="13.5" thickBot="1" x14ac:dyDescent="0.25">
      <c r="A41" s="453" t="s">
        <v>138</v>
      </c>
      <c r="B41" s="403" t="s">
        <v>133</v>
      </c>
      <c r="C41" s="455" t="s">
        <v>13</v>
      </c>
      <c r="D41" s="831">
        <v>10000</v>
      </c>
      <c r="E41" s="455" t="s">
        <v>134</v>
      </c>
      <c r="F41" s="456">
        <v>41532</v>
      </c>
      <c r="G41" s="462" t="s">
        <v>139</v>
      </c>
      <c r="H41" s="809">
        <v>386</v>
      </c>
      <c r="I41" s="291">
        <f t="shared" si="8"/>
        <v>0</v>
      </c>
      <c r="J41" s="291">
        <f t="shared" si="9"/>
        <v>1</v>
      </c>
      <c r="K41" s="799" t="e">
        <f>DAYS360(F41,#REF!,FALSE)/30</f>
        <v>#REF!</v>
      </c>
      <c r="L41" s="48"/>
      <c r="T41">
        <v>428</v>
      </c>
    </row>
    <row r="42" spans="1:31" ht="13.5" thickBot="1" x14ac:dyDescent="0.25">
      <c r="A42" s="453" t="s">
        <v>140</v>
      </c>
      <c r="B42" s="403" t="s">
        <v>133</v>
      </c>
      <c r="C42" s="455" t="s">
        <v>13</v>
      </c>
      <c r="D42" s="831">
        <v>10000</v>
      </c>
      <c r="E42" s="455" t="s">
        <v>134</v>
      </c>
      <c r="F42" s="456">
        <v>41532</v>
      </c>
      <c r="G42" s="462" t="s">
        <v>141</v>
      </c>
      <c r="H42" s="809">
        <v>364</v>
      </c>
      <c r="I42" s="291">
        <f t="shared" si="8"/>
        <v>0</v>
      </c>
      <c r="J42" s="291">
        <f t="shared" si="9"/>
        <v>1</v>
      </c>
      <c r="K42" s="799" t="e">
        <f>DAYS360(F42,#REF!,FALSE)/30</f>
        <v>#REF!</v>
      </c>
      <c r="L42" s="48"/>
      <c r="T42">
        <v>377</v>
      </c>
    </row>
    <row r="43" spans="1:31" ht="14.25" thickBot="1" x14ac:dyDescent="0.3">
      <c r="A43" s="453" t="s">
        <v>142</v>
      </c>
      <c r="B43" s="403" t="s">
        <v>645</v>
      </c>
      <c r="C43" s="455" t="s">
        <v>13</v>
      </c>
      <c r="D43" s="838">
        <v>3000</v>
      </c>
      <c r="E43" s="455" t="s">
        <v>26</v>
      </c>
      <c r="F43" s="456">
        <v>41549</v>
      </c>
      <c r="G43" s="460" t="s">
        <v>144</v>
      </c>
      <c r="H43" s="809">
        <v>316</v>
      </c>
      <c r="I43" s="291">
        <f t="shared" si="8"/>
        <v>0</v>
      </c>
      <c r="J43" s="291">
        <f t="shared" si="9"/>
        <v>1</v>
      </c>
      <c r="K43" s="799" t="e">
        <f>DAYS360(F43,#REF!,FALSE)/30</f>
        <v>#REF!</v>
      </c>
      <c r="L43" s="48"/>
      <c r="T43">
        <v>368</v>
      </c>
    </row>
    <row r="44" spans="1:31" ht="14.25" thickBot="1" x14ac:dyDescent="0.3">
      <c r="A44" s="814" t="s">
        <v>145</v>
      </c>
      <c r="B44" s="815" t="s">
        <v>133</v>
      </c>
      <c r="C44" s="817" t="s">
        <v>13</v>
      </c>
      <c r="D44" s="832">
        <v>10000</v>
      </c>
      <c r="E44" s="817" t="s">
        <v>32</v>
      </c>
      <c r="F44" s="818">
        <v>41564</v>
      </c>
      <c r="G44" s="819" t="s">
        <v>146</v>
      </c>
      <c r="H44" s="820">
        <v>415</v>
      </c>
      <c r="I44" s="301">
        <f t="shared" si="8"/>
        <v>0</v>
      </c>
      <c r="J44" s="301">
        <f t="shared" si="9"/>
        <v>1</v>
      </c>
      <c r="K44" s="821" t="e">
        <f>DAYS360(F44,#REF!,FALSE)/30</f>
        <v>#REF!</v>
      </c>
      <c r="L44" s="48"/>
      <c r="T44">
        <v>499</v>
      </c>
    </row>
    <row r="45" spans="1:31" ht="14.25" thickBot="1" x14ac:dyDescent="0.3">
      <c r="A45" s="825" t="s">
        <v>147</v>
      </c>
      <c r="B45" s="1547" t="s">
        <v>148</v>
      </c>
      <c r="C45" s="1548" t="s">
        <v>6</v>
      </c>
      <c r="D45" s="1549">
        <v>13000</v>
      </c>
      <c r="E45" s="826" t="s">
        <v>26</v>
      </c>
      <c r="F45" s="1550">
        <v>41562</v>
      </c>
      <c r="G45" s="1551" t="s">
        <v>149</v>
      </c>
      <c r="H45" s="1552">
        <v>317</v>
      </c>
      <c r="I45" s="291">
        <f t="shared" si="8"/>
        <v>1</v>
      </c>
      <c r="J45" s="291">
        <f t="shared" si="9"/>
        <v>0</v>
      </c>
      <c r="K45" s="1531" t="e">
        <f>DAYS360(F45,#REF!,FALSE)/30</f>
        <v>#REF!</v>
      </c>
      <c r="L45" s="48"/>
      <c r="T45">
        <v>339</v>
      </c>
    </row>
    <row r="46" spans="1:31" ht="13.5" thickBot="1" x14ac:dyDescent="0.25">
      <c r="T46">
        <v>328</v>
      </c>
    </row>
    <row r="47" spans="1:31" ht="13.5" thickBot="1" x14ac:dyDescent="0.25">
      <c r="A47" s="1553" t="s">
        <v>444</v>
      </c>
      <c r="B47" s="1554" t="s">
        <v>643</v>
      </c>
      <c r="C47" s="826" t="s">
        <v>13</v>
      </c>
      <c r="D47" s="1549">
        <v>10000</v>
      </c>
      <c r="E47" s="827" t="s">
        <v>578</v>
      </c>
      <c r="F47" s="828">
        <v>41792</v>
      </c>
      <c r="G47" s="507"/>
      <c r="H47" s="829">
        <v>234</v>
      </c>
      <c r="I47" s="291">
        <f t="shared" si="8"/>
        <v>0</v>
      </c>
      <c r="J47" s="291">
        <f t="shared" si="9"/>
        <v>1</v>
      </c>
      <c r="K47" s="1531" t="e">
        <f>DAYS360(F47,#REF!,FALSE)/30</f>
        <v>#REF!</v>
      </c>
      <c r="L47" s="256"/>
      <c r="T47">
        <v>183</v>
      </c>
    </row>
    <row r="48" spans="1:31" ht="18.75" thickBot="1" x14ac:dyDescent="0.45">
      <c r="A48" s="288" t="s">
        <v>108</v>
      </c>
      <c r="B48" s="7" t="s">
        <v>150</v>
      </c>
      <c r="C48" s="351" t="s">
        <v>13</v>
      </c>
      <c r="D48" s="834">
        <v>20000</v>
      </c>
      <c r="E48" s="289" t="s">
        <v>115</v>
      </c>
      <c r="F48" s="929">
        <v>41931</v>
      </c>
      <c r="G48" s="327" t="s">
        <v>358</v>
      </c>
      <c r="H48" s="354" t="s">
        <v>119</v>
      </c>
      <c r="I48" s="291">
        <f>+IF($C48="MACHO",1,0)</f>
        <v>0</v>
      </c>
      <c r="J48" s="291">
        <f>+IF($C48="HEMBRA",1,0)</f>
        <v>1</v>
      </c>
      <c r="K48" s="292">
        <f>+IF($C48="-",1,0)</f>
        <v>0</v>
      </c>
      <c r="L48" s="419"/>
      <c r="M48" s="491" t="e">
        <f>DAYS360(F48,#REF!,FALSE)/30</f>
        <v>#REF!</v>
      </c>
      <c r="N48" s="920" t="e">
        <f t="shared" ref="N48:O50" si="10">+IF($M48&gt;12,IF(I48=1,$S48,""),"")</f>
        <v>#REF!</v>
      </c>
      <c r="O48" s="491" t="e">
        <f t="shared" si="10"/>
        <v>#REF!</v>
      </c>
      <c r="P48" s="483" t="e">
        <f>+IF($M48&gt;12,"",S48)</f>
        <v>#REF!</v>
      </c>
      <c r="Q48" s="484"/>
      <c r="R48" s="474">
        <v>328</v>
      </c>
      <c r="S48" s="341">
        <f>AVERAGE(R48,L48)</f>
        <v>328</v>
      </c>
      <c r="T48">
        <v>492</v>
      </c>
    </row>
    <row r="49" spans="1:38" ht="18.75" thickBot="1" x14ac:dyDescent="0.45">
      <c r="A49" s="297" t="s">
        <v>110</v>
      </c>
      <c r="B49" s="68" t="s">
        <v>330</v>
      </c>
      <c r="C49" s="1532" t="s">
        <v>6</v>
      </c>
      <c r="D49" s="835">
        <v>20000</v>
      </c>
      <c r="E49" s="298" t="s">
        <v>115</v>
      </c>
      <c r="F49" s="930">
        <v>41931</v>
      </c>
      <c r="G49" s="812" t="s">
        <v>1263</v>
      </c>
      <c r="H49" s="813" t="s">
        <v>119</v>
      </c>
      <c r="I49" s="340">
        <f>+IF($C49="MACHO",1,0)</f>
        <v>1</v>
      </c>
      <c r="J49" s="340">
        <f>+IF($C49="HEMBRA",1,0)</f>
        <v>0</v>
      </c>
      <c r="K49" s="442">
        <f>+IF($C49="-",1,0)</f>
        <v>0</v>
      </c>
      <c r="L49" s="515"/>
      <c r="M49" s="485" t="e">
        <f>DAYS360(F49,#REF!,FALSE)/30</f>
        <v>#REF!</v>
      </c>
      <c r="N49" s="484" t="e">
        <f t="shared" si="10"/>
        <v>#REF!</v>
      </c>
      <c r="O49" s="484" t="e">
        <f t="shared" si="10"/>
        <v>#REF!</v>
      </c>
      <c r="P49" s="484" t="e">
        <f>+IF($M49&gt;12,"",S49)</f>
        <v>#REF!</v>
      </c>
      <c r="Q49" s="484"/>
      <c r="R49" s="490">
        <v>218</v>
      </c>
      <c r="S49" s="442">
        <f>AVERAGE(R49,L49)</f>
        <v>218</v>
      </c>
      <c r="T49">
        <v>281</v>
      </c>
    </row>
    <row r="50" spans="1:38" ht="16.5" thickBot="1" x14ac:dyDescent="0.3">
      <c r="A50" s="288" t="s">
        <v>214</v>
      </c>
      <c r="B50" s="7" t="s">
        <v>366</v>
      </c>
      <c r="C50" s="1542" t="s">
        <v>6</v>
      </c>
      <c r="D50" s="836">
        <v>15000</v>
      </c>
      <c r="E50" s="289" t="s">
        <v>251</v>
      </c>
      <c r="F50" s="929">
        <v>42040</v>
      </c>
      <c r="G50" s="568" t="s">
        <v>259</v>
      </c>
      <c r="H50" s="560" t="s">
        <v>252</v>
      </c>
      <c r="I50" s="291">
        <f>+IF($C50="MACHO",1,0)</f>
        <v>1</v>
      </c>
      <c r="J50" s="291">
        <f>+IF($C50="HEMBRA",1,0)</f>
        <v>0</v>
      </c>
      <c r="K50" s="292">
        <f>+IF($C50="-",1,0)</f>
        <v>0</v>
      </c>
      <c r="L50" s="569"/>
      <c r="M50" s="491" t="e">
        <f>DAYS360(F50,#REF!,FALSE)/30</f>
        <v>#REF!</v>
      </c>
      <c r="N50" s="510" t="e">
        <f t="shared" si="10"/>
        <v>#REF!</v>
      </c>
      <c r="O50" s="510" t="e">
        <f t="shared" si="10"/>
        <v>#REF!</v>
      </c>
      <c r="P50" s="510" t="e">
        <f>+IF($M50&gt;12,"",S50)</f>
        <v>#REF!</v>
      </c>
      <c r="Q50" s="510"/>
      <c r="R50" s="291">
        <v>258</v>
      </c>
      <c r="S50" s="292" t="e">
        <f>AVERAGE(R50,#REF!)</f>
        <v>#REF!</v>
      </c>
      <c r="T50">
        <v>408</v>
      </c>
    </row>
    <row r="51" spans="1:38" ht="13.5" thickBot="1" x14ac:dyDescent="0.25">
      <c r="I51" s="291">
        <f>+IF($C57="MACHO",1,0)</f>
        <v>0</v>
      </c>
      <c r="J51" s="291">
        <f>+IF($C57="HEMBRA",1,0)</f>
        <v>1</v>
      </c>
      <c r="K51" s="292">
        <f>+IF($C57="-",1,0)</f>
        <v>0</v>
      </c>
      <c r="L51" s="608"/>
      <c r="M51" s="491" t="e">
        <f>DAYS360(F57,#REF!,FALSE)/30</f>
        <v>#REF!</v>
      </c>
      <c r="N51" s="920" t="e">
        <f>+IF($M51&gt;12,IF(I51=1,$S51,""),"")</f>
        <v>#REF!</v>
      </c>
      <c r="O51" s="491" t="e">
        <f>+IF($M51&gt;12,IF(J51=1,$S51,""),"")</f>
        <v>#REF!</v>
      </c>
      <c r="P51" s="484" t="e">
        <f>+IF($M51&gt;12,"",S51)</f>
        <v>#REF!</v>
      </c>
      <c r="Q51" s="484"/>
      <c r="R51" s="340">
        <v>195</v>
      </c>
      <c r="S51" s="341">
        <f>AVERAGE(R51,L51)</f>
        <v>195</v>
      </c>
      <c r="T51">
        <v>392</v>
      </c>
    </row>
    <row r="52" spans="1:38" x14ac:dyDescent="0.2">
      <c r="I52" s="48"/>
      <c r="J52" s="48"/>
    </row>
    <row r="53" spans="1:38" ht="13.5" thickBot="1" x14ac:dyDescent="0.25">
      <c r="A53" s="350" t="s">
        <v>700</v>
      </c>
      <c r="I53" s="48"/>
      <c r="J53" s="48"/>
    </row>
    <row r="54" spans="1:38" ht="13.5" thickBot="1" x14ac:dyDescent="0.25">
      <c r="A54" s="825" t="s">
        <v>388</v>
      </c>
      <c r="B54" s="827" t="s">
        <v>644</v>
      </c>
      <c r="C54" s="826" t="s">
        <v>13</v>
      </c>
      <c r="D54" s="837">
        <v>3000</v>
      </c>
      <c r="E54" s="827" t="s">
        <v>577</v>
      </c>
      <c r="F54" s="828">
        <v>41739</v>
      </c>
      <c r="G54" s="507"/>
      <c r="H54" s="829">
        <v>300</v>
      </c>
      <c r="I54" s="291">
        <f>+IF($C54="MACHO",1,0)</f>
        <v>0</v>
      </c>
      <c r="J54" s="291">
        <f>+IF($C54="HEMBRA",1,0)</f>
        <v>1</v>
      </c>
      <c r="K54" s="830" t="e">
        <f>DAYS360(F54,#REF!,FALSE)/30</f>
        <v>#REF!</v>
      </c>
      <c r="L54" s="48"/>
    </row>
    <row r="55" spans="1:38" ht="13.5" thickBot="1" x14ac:dyDescent="0.25"/>
    <row r="56" spans="1:38" ht="13.5" thickBot="1" x14ac:dyDescent="0.25">
      <c r="A56" s="633" t="s">
        <v>789</v>
      </c>
      <c r="B56" s="632" t="s">
        <v>994</v>
      </c>
      <c r="C56" s="673" t="s">
        <v>9</v>
      </c>
      <c r="D56" s="698">
        <v>1500</v>
      </c>
      <c r="E56" s="631"/>
      <c r="F56" s="629">
        <v>42750</v>
      </c>
      <c r="G56" s="1097" t="s">
        <v>820</v>
      </c>
      <c r="H56" s="637" t="s">
        <v>795</v>
      </c>
      <c r="I56" s="785">
        <f>+IF($C56="MACHO",1,0)</f>
        <v>0</v>
      </c>
      <c r="J56" s="785">
        <f>+IF($C56="HEMBRA",1,0)</f>
        <v>0</v>
      </c>
      <c r="K56" s="785">
        <f>+IF($C56="-",1,0)</f>
        <v>1</v>
      </c>
      <c r="L56" s="107"/>
      <c r="M56" t="s">
        <v>996</v>
      </c>
    </row>
    <row r="57" spans="1:38" ht="18.75" thickBot="1" x14ac:dyDescent="0.45">
      <c r="A57" s="291" t="s">
        <v>160</v>
      </c>
      <c r="B57" s="136" t="s">
        <v>580</v>
      </c>
      <c r="C57" s="303" t="s">
        <v>18</v>
      </c>
      <c r="D57" s="834">
        <v>20000</v>
      </c>
      <c r="E57" s="289" t="s">
        <v>43</v>
      </c>
      <c r="F57" s="929">
        <v>41997</v>
      </c>
      <c r="G57" s="327" t="s">
        <v>360</v>
      </c>
      <c r="H57" s="554" t="s">
        <v>162</v>
      </c>
    </row>
    <row r="60" spans="1:38" x14ac:dyDescent="0.2">
      <c r="A60" s="492" t="s">
        <v>1228</v>
      </c>
    </row>
    <row r="63" spans="1:38" ht="11.25" customHeight="1" thickBot="1" x14ac:dyDescent="0.25"/>
    <row r="64" spans="1:38" ht="18.75" thickBot="1" x14ac:dyDescent="0.45">
      <c r="A64" s="1486">
        <v>1113</v>
      </c>
      <c r="B64" s="1167" t="s">
        <v>333</v>
      </c>
      <c r="C64" s="1223" t="s">
        <v>13</v>
      </c>
      <c r="D64" s="1232">
        <v>3000</v>
      </c>
      <c r="E64" s="667" t="s">
        <v>44</v>
      </c>
      <c r="F64" s="668">
        <v>41651</v>
      </c>
      <c r="G64" s="1402" t="s">
        <v>60</v>
      </c>
      <c r="H64" s="1415" t="s">
        <v>1196</v>
      </c>
      <c r="I64" s="632">
        <f>+IF($C64="MACHO",1,0)</f>
        <v>0</v>
      </c>
      <c r="J64" s="1435">
        <f>+IF($C64="HEMBRA",1,0)</f>
        <v>1</v>
      </c>
      <c r="K64" s="633">
        <f>+IF($C64="-",1,0)</f>
        <v>0</v>
      </c>
      <c r="L64" s="632">
        <v>59</v>
      </c>
      <c r="M64" s="491" t="e">
        <f>DAYS360(F64,#REF!,FALSE)/30</f>
        <v>#REF!</v>
      </c>
      <c r="N64" s="1436" t="e">
        <f>+IF($M64&gt;12,IF(I64=1,$S64,""),"")</f>
        <v>#REF!</v>
      </c>
      <c r="O64" s="862" t="e">
        <f>+IF($M64&gt;12,IF(J64=1,$S64,""),"")</f>
        <v>#REF!</v>
      </c>
      <c r="P64" s="1436" t="e">
        <f>+IF($M64&gt;12,"",S64)</f>
        <v>#REF!</v>
      </c>
      <c r="Q64" s="1436"/>
      <c r="R64" s="291">
        <v>57</v>
      </c>
      <c r="S64" s="1445">
        <f>AVERAGE(R64,L64)</f>
        <v>58</v>
      </c>
      <c r="T64" s="6"/>
      <c r="U64" s="6"/>
      <c r="V64" s="6"/>
      <c r="W64" s="6"/>
      <c r="X64" s="6"/>
      <c r="Y64" s="6"/>
      <c r="Z64" s="1129" t="s">
        <v>1003</v>
      </c>
      <c r="AA64" s="1130"/>
      <c r="AB64" s="6"/>
      <c r="AC64" s="6"/>
      <c r="AD64" s="6"/>
      <c r="AE64" s="6"/>
      <c r="AF64" s="6"/>
      <c r="AG64" s="6"/>
      <c r="AH64" s="874">
        <f>+reservados2!D32*1.1</f>
        <v>3630.0000000000009</v>
      </c>
      <c r="AI64" s="6">
        <v>3300.0000000000005</v>
      </c>
      <c r="AJ64" s="6">
        <f>+AI64*0.7</f>
        <v>2310</v>
      </c>
      <c r="AK64" s="6"/>
      <c r="AL64" s="6"/>
    </row>
    <row r="65" spans="1:38" ht="18.75" thickBot="1" x14ac:dyDescent="0.45">
      <c r="A65" s="769">
        <v>1220</v>
      </c>
      <c r="B65" s="659" t="s">
        <v>510</v>
      </c>
      <c r="C65" s="423" t="s">
        <v>6</v>
      </c>
      <c r="D65" s="723">
        <v>2400</v>
      </c>
      <c r="E65" s="1341" t="s">
        <v>189</v>
      </c>
      <c r="F65" s="1261" t="s">
        <v>614</v>
      </c>
      <c r="G65" s="701" t="s">
        <v>957</v>
      </c>
      <c r="H65" s="1477" t="s">
        <v>1195</v>
      </c>
      <c r="I65" s="652"/>
      <c r="J65" s="686"/>
      <c r="K65" s="716"/>
      <c r="L65" s="1476"/>
      <c r="M65" s="480"/>
      <c r="N65" s="483"/>
      <c r="O65" s="483"/>
      <c r="P65" s="483"/>
      <c r="Q65" s="485"/>
      <c r="R65" s="340"/>
      <c r="S65" s="341"/>
      <c r="T65" s="375"/>
      <c r="U65" s="3"/>
      <c r="V65" s="6"/>
      <c r="W65" s="868"/>
      <c r="X65" s="533"/>
      <c r="Y65" s="869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27.75" thickBot="1" x14ac:dyDescent="0.45">
      <c r="A66" s="289">
        <v>1188</v>
      </c>
      <c r="B66" s="1168" t="s">
        <v>1036</v>
      </c>
      <c r="C66" s="633" t="s">
        <v>6</v>
      </c>
      <c r="D66" s="698">
        <v>5500</v>
      </c>
      <c r="E66" s="704" t="s">
        <v>42</v>
      </c>
      <c r="F66" s="705">
        <v>41709</v>
      </c>
      <c r="G66" s="749" t="s">
        <v>116</v>
      </c>
      <c r="H66" s="1421" t="s">
        <v>1201</v>
      </c>
      <c r="I66" s="652">
        <f>+IF($C66="MACHO",1,0)</f>
        <v>1</v>
      </c>
      <c r="J66" s="639">
        <f>+IF($C66="HEMBRA",1,0)</f>
        <v>0</v>
      </c>
      <c r="K66" s="639">
        <f>+IF($C66="-",1,0)</f>
        <v>0</v>
      </c>
      <c r="L66" s="1395">
        <v>72</v>
      </c>
      <c r="M66" s="480">
        <f>DAYS360(F66,'GECKOS Y POGONAS EN VENTA'!L$1,FALSE)/30</f>
        <v>19.5</v>
      </c>
      <c r="N66" s="483">
        <f>+IF($M66&gt;12,IF(I66=1,$S66,""),"")</f>
        <v>71</v>
      </c>
      <c r="O66" s="483" t="str">
        <f>+IF($M66&gt;12,IF(J66=1,$S66,""),"")</f>
        <v/>
      </c>
      <c r="P66" s="483" t="str">
        <f>+IF($M66&gt;12,"",S66)</f>
        <v/>
      </c>
      <c r="Q66" s="483"/>
      <c r="R66" s="474">
        <v>70</v>
      </c>
      <c r="S66" s="341">
        <f>AVERAGE(R66,L66)</f>
        <v>71</v>
      </c>
    </row>
    <row r="67" spans="1:38" ht="18.75" thickBot="1" x14ac:dyDescent="0.45">
      <c r="A67" s="1504">
        <v>1211</v>
      </c>
      <c r="B67" s="1433" t="s">
        <v>509</v>
      </c>
      <c r="C67" s="649" t="s">
        <v>6</v>
      </c>
      <c r="D67" s="736">
        <v>1694</v>
      </c>
      <c r="E67" s="847" t="s">
        <v>193</v>
      </c>
      <c r="F67" s="1505">
        <v>42080</v>
      </c>
      <c r="G67" s="1407" t="s">
        <v>421</v>
      </c>
      <c r="H67" s="1506"/>
      <c r="I67" s="647">
        <v>1</v>
      </c>
      <c r="J67" s="649">
        <v>0</v>
      </c>
      <c r="K67" s="1503">
        <v>0</v>
      </c>
      <c r="L67" s="1502"/>
      <c r="M67" s="1101" t="e">
        <v>#REF!</v>
      </c>
      <c r="N67" s="1204" t="e">
        <v>#REF!</v>
      </c>
      <c r="O67" s="1204"/>
      <c r="P67" s="484" t="e">
        <v>#REF!</v>
      </c>
      <c r="Q67" s="485" t="e">
        <v>#REF!</v>
      </c>
      <c r="R67" s="340">
        <v>41</v>
      </c>
      <c r="S67" s="341">
        <v>41</v>
      </c>
    </row>
    <row r="70" spans="1:38" x14ac:dyDescent="0.2">
      <c r="B70" t="s">
        <v>1262</v>
      </c>
    </row>
  </sheetData>
  <hyperlinks>
    <hyperlink ref="B36" r:id="rId1" display="POGONA SUNFIRE hembra juvenil peso optimo para criar"/>
    <hyperlink ref="B37" r:id="rId2" display="POGOnA SUNFIRE macho juvenil"/>
    <hyperlink ref="B38" r:id="rId3" display="POGONITA juvenil SUNFIRE"/>
    <hyperlink ref="G50" r:id="rId4" tooltip="Charmander" display="http://es.pokemon.wikia.com/wiki/Charmander"/>
    <hyperlink ref="B19" r:id="rId5"/>
    <hyperlink ref="B28" r:id="rId6"/>
    <hyperlink ref="B64" r:id="rId7"/>
    <hyperlink ref="B66" r:id="rId8"/>
    <hyperlink ref="B34" r:id="rId9"/>
    <hyperlink ref="B2" r:id="rId10"/>
    <hyperlink ref="B1" r:id="rId11"/>
    <hyperlink ref="B4" r:id="rId12"/>
    <hyperlink ref="B6" r:id="rId13"/>
    <hyperlink ref="B7" r:id="rId14"/>
  </hyperlinks>
  <pageMargins left="0" right="0" top="0" bottom="0" header="0.31496062992125984" footer="0"/>
  <pageSetup paperSize="9" scale="15" fitToHeight="0" orientation="portrait"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32"/>
  <sheetViews>
    <sheetView topLeftCell="G1" workbookViewId="0">
      <selection activeCell="N14" sqref="N14"/>
    </sheetView>
  </sheetViews>
  <sheetFormatPr defaultColWidth="9.140625" defaultRowHeight="12.75" x14ac:dyDescent="0.2"/>
  <cols>
    <col min="2" max="2" width="18.5703125" customWidth="1"/>
    <col min="4" max="4" width="10.140625" bestFit="1" customWidth="1"/>
  </cols>
  <sheetData>
    <row r="1" spans="1:14" x14ac:dyDescent="0.2">
      <c r="B1" s="470" t="s">
        <v>668</v>
      </c>
      <c r="C1" s="470" t="s">
        <v>669</v>
      </c>
      <c r="D1" s="879"/>
      <c r="E1" s="533" t="s">
        <v>660</v>
      </c>
      <c r="F1" s="893" t="s">
        <v>488</v>
      </c>
      <c r="G1" s="894">
        <v>42566</v>
      </c>
      <c r="H1" t="s">
        <v>661</v>
      </c>
    </row>
    <row r="2" spans="1:14" ht="13.5" thickBot="1" x14ac:dyDescent="0.25">
      <c r="A2" t="s">
        <v>665</v>
      </c>
      <c r="E2" s="470" t="s">
        <v>666</v>
      </c>
      <c r="G2" s="470" t="s">
        <v>667</v>
      </c>
      <c r="K2" s="895" t="s">
        <v>483</v>
      </c>
      <c r="L2" s="895" t="s">
        <v>670</v>
      </c>
      <c r="M2" s="470"/>
    </row>
    <row r="3" spans="1:14" ht="13.5" thickBot="1" x14ac:dyDescent="0.25">
      <c r="A3" s="470">
        <v>1041</v>
      </c>
      <c r="B3" s="644">
        <v>41302</v>
      </c>
      <c r="C3" s="867">
        <v>42566</v>
      </c>
      <c r="D3" s="890">
        <v>32.93333333333333</v>
      </c>
      <c r="E3" s="868">
        <v>61</v>
      </c>
      <c r="F3" s="868">
        <f t="shared" ref="F3:F34" si="0">DAYS360(B3,C3,TRUE)/30</f>
        <v>41.56666666666667</v>
      </c>
      <c r="G3" s="3">
        <v>87</v>
      </c>
      <c r="H3" s="869">
        <v>0.570775156475686</v>
      </c>
      <c r="K3" s="470">
        <v>32.93333333333333</v>
      </c>
      <c r="L3" s="470">
        <v>61</v>
      </c>
      <c r="M3" s="470"/>
    </row>
    <row r="4" spans="1:14" ht="13.5" thickBot="1" x14ac:dyDescent="0.25">
      <c r="A4" s="470">
        <v>1046</v>
      </c>
      <c r="B4" s="629">
        <v>41399</v>
      </c>
      <c r="C4" s="867">
        <v>42566</v>
      </c>
      <c r="D4" s="891"/>
      <c r="F4" s="868">
        <f t="shared" si="0"/>
        <v>38.333333333333336</v>
      </c>
      <c r="G4" s="3">
        <v>72</v>
      </c>
      <c r="H4" s="869"/>
      <c r="K4" s="470"/>
      <c r="L4" s="470"/>
      <c r="M4" s="470"/>
    </row>
    <row r="5" spans="1:14" ht="13.5" thickBot="1" x14ac:dyDescent="0.25">
      <c r="A5" s="470">
        <v>1048</v>
      </c>
      <c r="B5" s="629">
        <v>41244</v>
      </c>
      <c r="C5" s="867">
        <v>42566</v>
      </c>
      <c r="D5" s="891">
        <v>34.833333333333336</v>
      </c>
      <c r="E5" s="868">
        <v>51</v>
      </c>
      <c r="F5" s="868">
        <f t="shared" si="0"/>
        <v>43.466666666666669</v>
      </c>
      <c r="G5" s="3">
        <v>58</v>
      </c>
      <c r="H5" s="869">
        <v>0.21423586880669926</v>
      </c>
      <c r="K5" s="470">
        <v>34.833333333333336</v>
      </c>
      <c r="L5" s="470">
        <v>51</v>
      </c>
      <c r="M5" s="470"/>
    </row>
    <row r="6" spans="1:14" ht="13.5" thickBot="1" x14ac:dyDescent="0.25">
      <c r="A6" s="470">
        <v>1073</v>
      </c>
      <c r="B6" s="655">
        <v>41440</v>
      </c>
      <c r="C6" s="867">
        <v>42566</v>
      </c>
      <c r="D6" s="891">
        <v>28.366666666666667</v>
      </c>
      <c r="E6" s="868">
        <v>69.5</v>
      </c>
      <c r="F6" s="868">
        <f t="shared" si="0"/>
        <v>37</v>
      </c>
      <c r="G6" s="3">
        <v>100</v>
      </c>
      <c r="H6" s="869">
        <v>0.632031335001632</v>
      </c>
      <c r="K6" s="470">
        <v>28.366666666666667</v>
      </c>
      <c r="L6" s="470">
        <v>69.5</v>
      </c>
      <c r="M6" s="470"/>
    </row>
    <row r="7" spans="1:14" ht="13.5" thickBot="1" x14ac:dyDescent="0.25">
      <c r="A7" s="470">
        <v>1082</v>
      </c>
      <c r="B7" s="658">
        <v>41437</v>
      </c>
      <c r="C7" s="867">
        <v>42566</v>
      </c>
      <c r="D7" s="891">
        <v>28.466666666666665</v>
      </c>
      <c r="E7" s="868">
        <v>82.5</v>
      </c>
      <c r="F7" s="868">
        <f t="shared" si="0"/>
        <v>37.1</v>
      </c>
      <c r="G7" s="3">
        <v>95</v>
      </c>
      <c r="H7" s="869">
        <v>0.24056877539175847</v>
      </c>
      <c r="K7" s="470">
        <v>28.466666666666665</v>
      </c>
      <c r="L7" s="470">
        <v>82.5</v>
      </c>
      <c r="M7" s="470"/>
    </row>
    <row r="8" spans="1:14" ht="13.5" thickBot="1" x14ac:dyDescent="0.25">
      <c r="A8" s="470">
        <v>1090</v>
      </c>
      <c r="B8" s="660">
        <v>41427</v>
      </c>
      <c r="C8" s="867">
        <v>42566</v>
      </c>
      <c r="D8" s="891">
        <v>28.8</v>
      </c>
      <c r="E8" s="868">
        <v>53.333333333333336</v>
      </c>
      <c r="F8" s="868">
        <f t="shared" si="0"/>
        <v>37.43333333333333</v>
      </c>
      <c r="G8" s="3">
        <v>75</v>
      </c>
      <c r="H8" s="869">
        <v>0.54448105436573302</v>
      </c>
      <c r="K8" s="470">
        <v>28.8</v>
      </c>
      <c r="L8" s="470">
        <v>53.333333333333336</v>
      </c>
      <c r="M8" s="470"/>
    </row>
    <row r="9" spans="1:14" ht="13.5" thickBot="1" x14ac:dyDescent="0.25">
      <c r="A9" s="470">
        <v>1095</v>
      </c>
      <c r="B9" s="629">
        <v>41584</v>
      </c>
      <c r="C9" s="867">
        <v>42566</v>
      </c>
      <c r="D9" s="891">
        <v>23.666666666666668</v>
      </c>
      <c r="E9" s="868">
        <v>45</v>
      </c>
      <c r="F9" s="868">
        <f t="shared" si="0"/>
        <v>32.299999999999997</v>
      </c>
      <c r="G9" s="3">
        <v>56</v>
      </c>
      <c r="H9" s="869">
        <v>0.37479541734860883</v>
      </c>
      <c r="K9" s="470">
        <v>23.666666666666668</v>
      </c>
      <c r="L9" s="470">
        <v>45</v>
      </c>
      <c r="M9" s="470"/>
    </row>
    <row r="10" spans="1:14" ht="13.5" thickBot="1" x14ac:dyDescent="0.25">
      <c r="A10" s="470">
        <v>1101</v>
      </c>
      <c r="B10" s="629">
        <v>41540</v>
      </c>
      <c r="C10" s="867">
        <v>42566</v>
      </c>
      <c r="D10" s="891">
        <v>25.1</v>
      </c>
      <c r="E10" s="868">
        <v>54</v>
      </c>
      <c r="F10" s="868">
        <f t="shared" si="0"/>
        <v>33.733333333333334</v>
      </c>
      <c r="G10" s="3">
        <v>66</v>
      </c>
      <c r="H10" s="869">
        <v>0.36872666943177107</v>
      </c>
      <c r="K10" s="470">
        <v>25.1</v>
      </c>
      <c r="L10" s="470">
        <v>54</v>
      </c>
      <c r="M10" s="470"/>
      <c r="N10" s="241" t="s">
        <v>614</v>
      </c>
    </row>
    <row r="11" spans="1:14" ht="13.5" thickBot="1" x14ac:dyDescent="0.25">
      <c r="A11" s="470">
        <v>1113</v>
      </c>
      <c r="B11" s="848">
        <v>41651</v>
      </c>
      <c r="C11" s="867">
        <v>42566</v>
      </c>
      <c r="D11" s="891">
        <v>21.466666666666665</v>
      </c>
      <c r="E11" s="868">
        <v>57.666666666666664</v>
      </c>
      <c r="F11" s="868">
        <f t="shared" si="0"/>
        <v>30.1</v>
      </c>
      <c r="G11" s="3">
        <v>76</v>
      </c>
      <c r="H11" s="869">
        <v>0.49921094160967905</v>
      </c>
      <c r="K11" s="470">
        <v>21.466666666666665</v>
      </c>
      <c r="L11" s="470">
        <v>57.666666666666664</v>
      </c>
      <c r="M11" s="470"/>
    </row>
    <row r="12" spans="1:14" ht="13.5" thickBot="1" x14ac:dyDescent="0.25">
      <c r="A12" s="470">
        <v>1120</v>
      </c>
      <c r="B12" s="668">
        <v>41430</v>
      </c>
      <c r="C12" s="867">
        <v>42566</v>
      </c>
      <c r="D12" s="891">
        <v>28.7</v>
      </c>
      <c r="E12" s="868">
        <v>78.666666666666671</v>
      </c>
      <c r="F12" s="868">
        <f t="shared" si="0"/>
        <v>37.333333333333336</v>
      </c>
      <c r="G12" s="3">
        <v>109</v>
      </c>
      <c r="H12" s="869">
        <v>0.59964778397417084</v>
      </c>
      <c r="K12" s="470">
        <v>28.7</v>
      </c>
      <c r="L12" s="470">
        <v>78.666666666666671</v>
      </c>
      <c r="M12" s="470"/>
    </row>
    <row r="13" spans="1:14" ht="13.5" thickBot="1" x14ac:dyDescent="0.25">
      <c r="A13" s="470">
        <v>1121</v>
      </c>
      <c r="B13" s="676">
        <v>41440</v>
      </c>
      <c r="C13" s="867">
        <v>42566</v>
      </c>
      <c r="D13" s="891">
        <v>28.366666666666667</v>
      </c>
      <c r="E13" s="868">
        <v>84.333333333333329</v>
      </c>
      <c r="F13" s="868">
        <f t="shared" si="0"/>
        <v>37</v>
      </c>
      <c r="G13" s="3">
        <v>95</v>
      </c>
      <c r="H13" s="869">
        <v>0.31082697083984923</v>
      </c>
      <c r="K13" s="470">
        <v>28.366666666666667</v>
      </c>
      <c r="L13" s="470">
        <v>84.333333333333329</v>
      </c>
      <c r="M13" s="470"/>
    </row>
    <row r="14" spans="1:14" ht="13.5" thickBot="1" x14ac:dyDescent="0.25">
      <c r="A14" s="470">
        <v>1122</v>
      </c>
      <c r="B14" s="668">
        <v>41682</v>
      </c>
      <c r="C14" s="867">
        <v>42566</v>
      </c>
      <c r="D14" s="891">
        <v>20.466666666666665</v>
      </c>
      <c r="E14" s="868">
        <v>66</v>
      </c>
      <c r="F14" s="868">
        <f t="shared" si="0"/>
        <v>29.1</v>
      </c>
      <c r="G14" s="3">
        <v>91</v>
      </c>
      <c r="H14" s="869">
        <v>0.54034229828850844</v>
      </c>
      <c r="K14" s="470">
        <v>20.466666666666665</v>
      </c>
      <c r="L14" s="470">
        <v>66</v>
      </c>
      <c r="M14" s="470"/>
    </row>
    <row r="15" spans="1:14" ht="13.5" thickBot="1" x14ac:dyDescent="0.25">
      <c r="A15" s="470">
        <v>1127</v>
      </c>
      <c r="B15" s="668">
        <v>41633</v>
      </c>
      <c r="C15" s="867">
        <v>42566</v>
      </c>
      <c r="D15" s="891">
        <v>22.033333333333335</v>
      </c>
      <c r="E15" s="868">
        <v>49.333333333333336</v>
      </c>
      <c r="F15" s="868">
        <f t="shared" si="0"/>
        <v>30.666666666666668</v>
      </c>
      <c r="G15" s="3">
        <v>72</v>
      </c>
      <c r="H15" s="869">
        <v>0.63611574003938798</v>
      </c>
      <c r="K15" s="470">
        <v>22.033333333333335</v>
      </c>
      <c r="L15" s="470">
        <v>49.333333333333336</v>
      </c>
      <c r="M15" s="470"/>
    </row>
    <row r="16" spans="1:14" ht="13.5" thickBot="1" x14ac:dyDescent="0.25">
      <c r="A16" s="470">
        <v>1129</v>
      </c>
      <c r="B16" s="685">
        <v>41630</v>
      </c>
      <c r="C16" s="867">
        <v>42566</v>
      </c>
      <c r="D16" s="891">
        <v>22.133333333333333</v>
      </c>
      <c r="E16" s="868">
        <v>64</v>
      </c>
      <c r="F16" s="868">
        <f t="shared" si="0"/>
        <v>30.766666666666666</v>
      </c>
      <c r="G16" s="3">
        <v>93</v>
      </c>
      <c r="H16" s="869">
        <v>0.67186001917545546</v>
      </c>
      <c r="K16" s="470">
        <v>22.133333333333333</v>
      </c>
      <c r="L16" s="470">
        <v>64</v>
      </c>
      <c r="M16" s="470"/>
    </row>
    <row r="17" spans="1:13" ht="13.5" thickBot="1" x14ac:dyDescent="0.25">
      <c r="A17" s="470">
        <v>1130</v>
      </c>
      <c r="B17" s="668">
        <v>41620</v>
      </c>
      <c r="C17" s="867">
        <v>42566</v>
      </c>
      <c r="D17" s="891">
        <v>22.466666666666665</v>
      </c>
      <c r="E17" s="868">
        <v>76.333333333333329</v>
      </c>
      <c r="F17" s="868">
        <f t="shared" si="0"/>
        <v>31.1</v>
      </c>
      <c r="G17" s="3">
        <v>107</v>
      </c>
      <c r="H17" s="869">
        <v>0.62878019078546765</v>
      </c>
      <c r="K17" s="470">
        <v>22.466666666666665</v>
      </c>
      <c r="L17" s="470">
        <v>76.333333333333329</v>
      </c>
      <c r="M17" s="470"/>
    </row>
    <row r="18" spans="1:13" ht="13.5" thickBot="1" x14ac:dyDescent="0.25">
      <c r="A18" s="470">
        <v>1135</v>
      </c>
      <c r="B18" s="668">
        <v>41336</v>
      </c>
      <c r="C18" s="867">
        <v>42566</v>
      </c>
      <c r="D18" s="891">
        <v>31.766666666666666</v>
      </c>
      <c r="E18" s="868">
        <v>85.333333333333329</v>
      </c>
      <c r="F18" s="868">
        <f t="shared" si="0"/>
        <v>40.4</v>
      </c>
      <c r="G18" s="3">
        <v>107</v>
      </c>
      <c r="H18" s="869">
        <v>0.4313742976901811</v>
      </c>
      <c r="K18" s="470">
        <v>31.766666666666666</v>
      </c>
      <c r="L18" s="470">
        <v>85.333333333333329</v>
      </c>
      <c r="M18" s="470"/>
    </row>
    <row r="19" spans="1:13" ht="13.5" thickBot="1" x14ac:dyDescent="0.25">
      <c r="A19" s="470">
        <v>1136</v>
      </c>
      <c r="B19" s="668">
        <v>41352</v>
      </c>
      <c r="C19" s="867">
        <v>42566</v>
      </c>
      <c r="D19" s="891">
        <v>31.233333333333334</v>
      </c>
      <c r="E19" s="868">
        <v>62.333333333333336</v>
      </c>
      <c r="F19" s="868">
        <f t="shared" si="0"/>
        <v>39.866666666666667</v>
      </c>
      <c r="G19" s="3">
        <v>76</v>
      </c>
      <c r="H19" s="869">
        <v>0.35119118169965619</v>
      </c>
      <c r="K19" s="470">
        <v>31.233333333333334</v>
      </c>
      <c r="L19" s="470">
        <v>62.333333333333336</v>
      </c>
      <c r="M19" s="470"/>
    </row>
    <row r="20" spans="1:13" ht="13.5" thickBot="1" x14ac:dyDescent="0.25">
      <c r="A20" s="470">
        <v>1138</v>
      </c>
      <c r="B20" s="668">
        <v>41685</v>
      </c>
      <c r="C20" s="867">
        <v>42566</v>
      </c>
      <c r="D20" s="891">
        <v>20.366666666666667</v>
      </c>
      <c r="E20" s="868">
        <v>53</v>
      </c>
      <c r="F20" s="868">
        <f t="shared" si="0"/>
        <v>29</v>
      </c>
      <c r="G20" s="3">
        <v>51</v>
      </c>
      <c r="H20" s="869">
        <v>9.7403528905465428E-2</v>
      </c>
      <c r="K20" s="470">
        <v>20.366666666666667</v>
      </c>
      <c r="L20" s="470">
        <v>53</v>
      </c>
      <c r="M20" s="470"/>
    </row>
    <row r="21" spans="1:13" ht="13.5" thickBot="1" x14ac:dyDescent="0.25">
      <c r="A21" s="470">
        <v>1149</v>
      </c>
      <c r="B21" s="668">
        <v>41416</v>
      </c>
      <c r="C21" s="867">
        <v>42566</v>
      </c>
      <c r="D21" s="891">
        <v>29.133333333333333</v>
      </c>
      <c r="E21" s="868">
        <v>80.5</v>
      </c>
      <c r="F21" s="868">
        <f t="shared" si="0"/>
        <v>37.766666666666666</v>
      </c>
      <c r="G21" s="3">
        <v>96</v>
      </c>
      <c r="H21" s="869">
        <v>0.32984454363552418</v>
      </c>
      <c r="K21" s="470">
        <v>29.133333333333333</v>
      </c>
      <c r="L21" s="470">
        <v>80.5</v>
      </c>
      <c r="M21" s="470"/>
    </row>
    <row r="22" spans="1:13" ht="13.5" thickBot="1" x14ac:dyDescent="0.25">
      <c r="A22" s="470">
        <v>1150</v>
      </c>
      <c r="B22" s="668">
        <v>41461</v>
      </c>
      <c r="C22" s="867">
        <v>42566</v>
      </c>
      <c r="D22" s="891">
        <v>27.666666666666668</v>
      </c>
      <c r="E22" s="868">
        <v>47</v>
      </c>
      <c r="F22" s="868">
        <f t="shared" si="0"/>
        <v>36.299999999999997</v>
      </c>
      <c r="G22" s="3">
        <v>74</v>
      </c>
      <c r="H22" s="869">
        <v>0.73166926677067079</v>
      </c>
      <c r="K22" s="470">
        <v>27.666666666666668</v>
      </c>
      <c r="L22" s="470">
        <v>47</v>
      </c>
      <c r="M22" s="470"/>
    </row>
    <row r="23" spans="1:13" ht="13.5" thickBot="1" x14ac:dyDescent="0.25">
      <c r="A23" s="470">
        <v>1162</v>
      </c>
      <c r="B23" s="668">
        <v>41268</v>
      </c>
      <c r="C23" s="867">
        <v>42566</v>
      </c>
      <c r="D23" s="891">
        <v>34.033333333333331</v>
      </c>
      <c r="E23" s="868">
        <v>81.333333333333329</v>
      </c>
      <c r="F23" s="868">
        <f t="shared" si="0"/>
        <v>42.666666666666664</v>
      </c>
      <c r="G23" s="3">
        <v>91</v>
      </c>
      <c r="H23" s="869">
        <v>0.27083139372497927</v>
      </c>
      <c r="K23" s="470">
        <v>34.033333333333331</v>
      </c>
      <c r="L23" s="470">
        <v>81.333333333333329</v>
      </c>
      <c r="M23" s="470"/>
    </row>
    <row r="24" spans="1:13" ht="13.5" thickBot="1" x14ac:dyDescent="0.25">
      <c r="A24" s="470">
        <v>1171</v>
      </c>
      <c r="B24" s="691">
        <v>41628</v>
      </c>
      <c r="C24" s="867">
        <v>42566</v>
      </c>
      <c r="D24" s="891">
        <v>22.2</v>
      </c>
      <c r="E24" s="868">
        <v>72.666666666666671</v>
      </c>
      <c r="F24" s="868">
        <f t="shared" si="0"/>
        <v>30.833333333333332</v>
      </c>
      <c r="G24" s="3">
        <v>95</v>
      </c>
      <c r="H24" s="869">
        <v>0.53127014829142494</v>
      </c>
      <c r="K24" s="470">
        <v>22.2</v>
      </c>
      <c r="L24" s="470">
        <v>72.666666666666671</v>
      </c>
      <c r="M24" s="470"/>
    </row>
    <row r="25" spans="1:13" ht="13.5" thickBot="1" x14ac:dyDescent="0.25">
      <c r="A25" s="470">
        <v>1172</v>
      </c>
      <c r="B25" s="660">
        <v>41526</v>
      </c>
      <c r="C25" s="867">
        <v>42566</v>
      </c>
      <c r="D25" s="891">
        <v>25.566666666666666</v>
      </c>
      <c r="E25" s="868">
        <v>74.333333333333329</v>
      </c>
      <c r="F25" s="868">
        <f t="shared" si="0"/>
        <v>34.200000000000003</v>
      </c>
      <c r="G25" s="3">
        <v>95</v>
      </c>
      <c r="H25" s="869">
        <v>0.4863878168352978</v>
      </c>
      <c r="K25" s="470">
        <v>25.566666666666666</v>
      </c>
      <c r="L25" s="470">
        <v>74.333333333333329</v>
      </c>
      <c r="M25" s="470"/>
    </row>
    <row r="26" spans="1:13" ht="15.75" thickBot="1" x14ac:dyDescent="0.3">
      <c r="A26" s="470" t="s">
        <v>22</v>
      </c>
      <c r="B26" s="695">
        <v>40493</v>
      </c>
      <c r="C26" s="867">
        <v>42566</v>
      </c>
      <c r="D26" s="891">
        <v>59.5</v>
      </c>
      <c r="E26" s="868">
        <v>100</v>
      </c>
      <c r="F26" s="868">
        <f t="shared" si="0"/>
        <v>68.13333333333334</v>
      </c>
      <c r="G26" s="3">
        <v>111</v>
      </c>
      <c r="H26" s="869">
        <v>0.20783460282916205</v>
      </c>
      <c r="K26" s="470">
        <v>59.5</v>
      </c>
      <c r="L26" s="470">
        <v>100</v>
      </c>
      <c r="M26" s="470"/>
    </row>
    <row r="27" spans="1:13" ht="13.5" thickBot="1" x14ac:dyDescent="0.25">
      <c r="A27" s="470">
        <v>1173</v>
      </c>
      <c r="B27" s="697">
        <v>41627</v>
      </c>
      <c r="C27" s="867">
        <v>42566</v>
      </c>
      <c r="D27" s="891">
        <v>22.233333333333334</v>
      </c>
      <c r="E27" s="868">
        <v>84.666666666666671</v>
      </c>
      <c r="F27" s="868">
        <f t="shared" si="0"/>
        <v>30.866666666666667</v>
      </c>
      <c r="G27" s="3">
        <v>106</v>
      </c>
      <c r="H27" s="869">
        <v>0.47948264631990306</v>
      </c>
      <c r="K27" s="470">
        <v>22.233333333333334</v>
      </c>
      <c r="L27" s="470">
        <v>84.666666666666671</v>
      </c>
      <c r="M27" s="470"/>
    </row>
    <row r="28" spans="1:13" ht="13.5" thickBot="1" x14ac:dyDescent="0.25">
      <c r="A28" s="470">
        <v>1177</v>
      </c>
      <c r="B28" s="697">
        <v>41732</v>
      </c>
      <c r="C28" s="867">
        <v>42566</v>
      </c>
      <c r="D28" s="891">
        <v>18.766666666666666</v>
      </c>
      <c r="E28" s="868"/>
      <c r="F28" s="868">
        <f t="shared" si="0"/>
        <v>27.4</v>
      </c>
      <c r="G28" s="3">
        <v>98</v>
      </c>
      <c r="H28" s="869"/>
      <c r="K28" s="470">
        <v>18.766666666666666</v>
      </c>
      <c r="L28" s="470"/>
      <c r="M28" s="470"/>
    </row>
    <row r="29" spans="1:13" ht="13.5" thickBot="1" x14ac:dyDescent="0.25">
      <c r="A29" s="470">
        <v>1178</v>
      </c>
      <c r="B29" s="697">
        <v>42097</v>
      </c>
      <c r="C29" s="867">
        <v>42566</v>
      </c>
      <c r="D29" s="891">
        <v>18.766666666666666</v>
      </c>
      <c r="E29" s="872">
        <v>67</v>
      </c>
      <c r="F29" s="868">
        <f t="shared" si="0"/>
        <v>15.4</v>
      </c>
      <c r="G29" s="533">
        <v>107</v>
      </c>
      <c r="H29" s="869">
        <v>0.94752009707265294</v>
      </c>
      <c r="K29" s="470">
        <v>18.766666666666666</v>
      </c>
      <c r="L29" s="470">
        <v>67</v>
      </c>
      <c r="M29" s="470"/>
    </row>
    <row r="30" spans="1:13" ht="13.5" thickBot="1" x14ac:dyDescent="0.25">
      <c r="A30" s="470">
        <v>1187</v>
      </c>
      <c r="B30" s="705">
        <v>41723</v>
      </c>
      <c r="C30" s="867">
        <v>42566</v>
      </c>
      <c r="D30" s="891">
        <v>19.033333333333335</v>
      </c>
      <c r="E30" s="868">
        <v>72.333333333333329</v>
      </c>
      <c r="F30" s="868">
        <f t="shared" si="0"/>
        <v>27.666666666666668</v>
      </c>
      <c r="G30" s="3">
        <v>99</v>
      </c>
      <c r="H30" s="869">
        <v>0.61220280099880597</v>
      </c>
      <c r="K30" s="470">
        <v>19.033333333333335</v>
      </c>
      <c r="L30" s="470">
        <v>72.333333333333329</v>
      </c>
      <c r="M30" s="470"/>
    </row>
    <row r="31" spans="1:13" ht="13.5" thickBot="1" x14ac:dyDescent="0.25">
      <c r="A31" s="470">
        <v>1188</v>
      </c>
      <c r="B31" s="705">
        <v>41709</v>
      </c>
      <c r="C31" s="867">
        <v>42566</v>
      </c>
      <c r="D31" s="891">
        <v>19.5</v>
      </c>
      <c r="E31" s="868">
        <v>70.666666666666671</v>
      </c>
      <c r="F31" s="868">
        <f t="shared" si="0"/>
        <v>28.133333333333333</v>
      </c>
      <c r="G31" s="3">
        <v>88</v>
      </c>
      <c r="H31" s="869">
        <v>0.4497528830313014</v>
      </c>
      <c r="K31" s="470">
        <v>19.5</v>
      </c>
      <c r="L31" s="470">
        <v>70.666666666666671</v>
      </c>
      <c r="M31" s="470"/>
    </row>
    <row r="32" spans="1:13" ht="13.5" thickBot="1" x14ac:dyDescent="0.25">
      <c r="A32" s="470">
        <v>1199</v>
      </c>
      <c r="B32" s="709">
        <v>42038</v>
      </c>
      <c r="C32" s="867">
        <v>42566</v>
      </c>
      <c r="D32" s="891">
        <v>8.7666666666666675</v>
      </c>
      <c r="E32" s="872">
        <v>46.786127167630056</v>
      </c>
      <c r="F32" s="868">
        <f t="shared" si="0"/>
        <v>17.399999999999999</v>
      </c>
      <c r="G32" s="533">
        <v>89</v>
      </c>
      <c r="H32" s="869">
        <v>1.1114132235875267</v>
      </c>
      <c r="K32" s="470">
        <v>8.7666666666666675</v>
      </c>
      <c r="L32" s="470">
        <v>46.786127167630056</v>
      </c>
      <c r="M32" s="470"/>
    </row>
    <row r="33" spans="1:13" ht="13.5" thickBot="1" x14ac:dyDescent="0.25">
      <c r="A33" s="470">
        <v>1206</v>
      </c>
      <c r="B33" s="713">
        <v>42042</v>
      </c>
      <c r="C33" s="867">
        <v>42566</v>
      </c>
      <c r="D33" s="891">
        <v>8.6333333333333329</v>
      </c>
      <c r="E33" s="872">
        <v>49.251479289940832</v>
      </c>
      <c r="F33" s="868">
        <f t="shared" si="0"/>
        <v>17.266666666666666</v>
      </c>
      <c r="G33" s="533">
        <v>96</v>
      </c>
      <c r="H33" s="869">
        <v>1.3341847378310381</v>
      </c>
      <c r="K33" s="470">
        <v>8.6333333333333329</v>
      </c>
      <c r="L33" s="470">
        <v>49.251479289940832</v>
      </c>
      <c r="M33" s="470"/>
    </row>
    <row r="34" spans="1:13" ht="13.5" thickBot="1" x14ac:dyDescent="0.25">
      <c r="A34" s="470">
        <v>1208</v>
      </c>
      <c r="B34" s="705">
        <v>42042</v>
      </c>
      <c r="C34" s="867">
        <v>42566</v>
      </c>
      <c r="D34" s="891">
        <v>8.6333333333333329</v>
      </c>
      <c r="E34" s="872">
        <v>27.008875739644971</v>
      </c>
      <c r="F34" s="868">
        <f t="shared" si="0"/>
        <v>17.266666666666666</v>
      </c>
      <c r="G34" s="533">
        <v>65</v>
      </c>
      <c r="H34" s="869">
        <v>1.7856624813401609</v>
      </c>
      <c r="K34" s="470">
        <v>8.6333333333333329</v>
      </c>
      <c r="L34" s="470">
        <v>27.008875739644971</v>
      </c>
      <c r="M34" s="470"/>
    </row>
    <row r="35" spans="1:13" ht="13.5" thickBot="1" x14ac:dyDescent="0.25">
      <c r="A35" s="470">
        <v>1210</v>
      </c>
      <c r="B35" s="697">
        <v>42080</v>
      </c>
      <c r="C35" s="867">
        <v>42566</v>
      </c>
      <c r="D35" s="891">
        <v>7.3</v>
      </c>
      <c r="E35" s="872">
        <v>29.901162790697676</v>
      </c>
      <c r="F35" s="868">
        <f t="shared" ref="F35:F51" si="1">DAYS360(B35,C35,TRUE)/30</f>
        <v>15.933333333333334</v>
      </c>
      <c r="G35" s="533">
        <v>65</v>
      </c>
      <c r="H35" s="869">
        <v>1.5609778445637632</v>
      </c>
      <c r="K35" s="470">
        <v>7.3</v>
      </c>
      <c r="L35" s="470">
        <v>29.901162790697676</v>
      </c>
      <c r="M35" s="470"/>
    </row>
    <row r="36" spans="1:13" ht="13.5" thickBot="1" x14ac:dyDescent="0.25">
      <c r="A36" s="470">
        <v>1211</v>
      </c>
      <c r="B36" s="697">
        <v>42080</v>
      </c>
      <c r="C36" s="867">
        <v>42566</v>
      </c>
      <c r="D36" s="891">
        <v>7.3</v>
      </c>
      <c r="E36" s="872">
        <v>33.133720930232556</v>
      </c>
      <c r="F36" s="868">
        <f t="shared" si="1"/>
        <v>15.933333333333334</v>
      </c>
      <c r="G36" s="533">
        <v>71</v>
      </c>
      <c r="H36" s="869">
        <v>1.5387084435131133</v>
      </c>
      <c r="K36" s="470">
        <v>7.3</v>
      </c>
      <c r="L36" s="470">
        <v>33.133720930232556</v>
      </c>
      <c r="M36" s="470"/>
    </row>
    <row r="37" spans="1:13" ht="13.5" thickBot="1" x14ac:dyDescent="0.25">
      <c r="A37" s="470">
        <v>1212</v>
      </c>
      <c r="B37" s="697">
        <v>42069</v>
      </c>
      <c r="C37" s="867">
        <v>42566</v>
      </c>
      <c r="D37" s="891">
        <v>7.666666666666667</v>
      </c>
      <c r="E37" s="872" t="e">
        <v>#REF!</v>
      </c>
      <c r="F37" s="868">
        <f t="shared" si="1"/>
        <v>16.3</v>
      </c>
      <c r="G37" s="533">
        <v>84</v>
      </c>
      <c r="H37" s="869"/>
      <c r="K37" s="470">
        <v>7.666666666666667</v>
      </c>
      <c r="L37" s="470" t="e">
        <v>#REF!</v>
      </c>
      <c r="M37" s="470"/>
    </row>
    <row r="38" spans="1:13" x14ac:dyDescent="0.2">
      <c r="A38" s="470">
        <v>1220</v>
      </c>
      <c r="B38" s="719">
        <v>42088</v>
      </c>
      <c r="C38" s="867">
        <v>42566</v>
      </c>
      <c r="D38" s="891">
        <v>7.0333333333333332</v>
      </c>
      <c r="E38" s="872">
        <v>27.607438016528924</v>
      </c>
      <c r="F38" s="868">
        <f t="shared" si="1"/>
        <v>15.666666666666666</v>
      </c>
      <c r="G38" s="533">
        <v>44</v>
      </c>
      <c r="H38" s="869">
        <v>0.87292883761617879</v>
      </c>
      <c r="K38" s="470">
        <v>7.0333333333333332</v>
      </c>
      <c r="L38" s="470">
        <v>27.607438016528924</v>
      </c>
      <c r="M38" s="470"/>
    </row>
    <row r="39" spans="1:13" ht="13.5" thickBot="1" x14ac:dyDescent="0.25">
      <c r="A39" s="470">
        <v>1224</v>
      </c>
      <c r="B39" s="719">
        <v>42056</v>
      </c>
      <c r="C39" s="867">
        <v>42566</v>
      </c>
      <c r="D39" s="891">
        <v>8.1666666666666661</v>
      </c>
      <c r="E39" s="872">
        <v>30.338709677419356</v>
      </c>
      <c r="F39" s="868">
        <f t="shared" si="1"/>
        <v>16.8</v>
      </c>
      <c r="G39" s="533">
        <v>67</v>
      </c>
      <c r="H39" s="869">
        <v>1.5864430700261514</v>
      </c>
      <c r="K39" s="470">
        <v>8.1666666666666661</v>
      </c>
      <c r="L39" s="470">
        <v>30.338709677419356</v>
      </c>
      <c r="M39" s="470"/>
    </row>
    <row r="40" spans="1:13" ht="13.5" thickBot="1" x14ac:dyDescent="0.25">
      <c r="A40" s="470">
        <v>1227</v>
      </c>
      <c r="B40" s="658">
        <v>41661</v>
      </c>
      <c r="C40" s="867">
        <v>42566</v>
      </c>
      <c r="D40" s="891">
        <v>21.133333333333333</v>
      </c>
      <c r="E40" s="870">
        <v>83.5</v>
      </c>
      <c r="F40" s="868">
        <f t="shared" si="1"/>
        <v>29.766666666666666</v>
      </c>
      <c r="G40" s="871">
        <v>107</v>
      </c>
      <c r="H40" s="869">
        <v>0.47202690308774087</v>
      </c>
      <c r="K40" s="470">
        <v>21.133333333333333</v>
      </c>
      <c r="L40" s="470">
        <v>83.5</v>
      </c>
      <c r="M40" s="470"/>
    </row>
    <row r="41" spans="1:13" x14ac:dyDescent="0.2">
      <c r="A41" s="470">
        <v>1228</v>
      </c>
      <c r="B41" s="875">
        <v>41671</v>
      </c>
      <c r="C41" s="867">
        <v>42566</v>
      </c>
      <c r="D41" s="891">
        <v>20.833333333333332</v>
      </c>
      <c r="E41" s="870">
        <v>69</v>
      </c>
      <c r="F41" s="868">
        <f t="shared" si="1"/>
        <v>29.466666666666665</v>
      </c>
      <c r="G41" s="871">
        <v>85</v>
      </c>
      <c r="H41" s="869">
        <v>0.38649750792931592</v>
      </c>
      <c r="K41" s="470">
        <v>20.833333333333332</v>
      </c>
      <c r="L41" s="470">
        <v>69</v>
      </c>
      <c r="M41" s="470"/>
    </row>
    <row r="42" spans="1:13" ht="13.5" thickBot="1" x14ac:dyDescent="0.25">
      <c r="A42" s="470">
        <v>1229</v>
      </c>
      <c r="B42" s="875">
        <v>42009</v>
      </c>
      <c r="C42" s="867">
        <v>42566</v>
      </c>
      <c r="D42" s="891">
        <v>9.6999999999999993</v>
      </c>
      <c r="E42" s="872"/>
      <c r="F42" s="868">
        <f t="shared" si="1"/>
        <v>18.333333333333332</v>
      </c>
      <c r="G42" s="533">
        <v>92</v>
      </c>
      <c r="H42" s="869">
        <v>8.4845360824742269</v>
      </c>
      <c r="K42" s="470"/>
      <c r="L42" s="470"/>
      <c r="M42" s="470"/>
    </row>
    <row r="43" spans="1:13" ht="13.5" thickBot="1" x14ac:dyDescent="0.25">
      <c r="A43" s="470">
        <v>1230</v>
      </c>
      <c r="B43" s="876">
        <v>41985</v>
      </c>
      <c r="C43" s="867">
        <v>42566</v>
      </c>
      <c r="D43" s="891">
        <v>10.466666666666667</v>
      </c>
      <c r="E43" s="872"/>
      <c r="F43" s="868">
        <f t="shared" si="1"/>
        <v>19.100000000000001</v>
      </c>
      <c r="G43" s="533">
        <v>72</v>
      </c>
      <c r="H43" s="869">
        <v>5.8789808917197446</v>
      </c>
      <c r="K43" s="470"/>
      <c r="L43" s="470"/>
      <c r="M43" s="470"/>
    </row>
    <row r="44" spans="1:13" ht="13.5" thickBot="1" x14ac:dyDescent="0.25">
      <c r="A44" s="470">
        <v>1233</v>
      </c>
      <c r="B44" s="629">
        <v>41954</v>
      </c>
      <c r="C44" s="867">
        <v>42566</v>
      </c>
      <c r="D44" s="891"/>
      <c r="E44" s="868"/>
      <c r="F44" s="868">
        <f t="shared" si="1"/>
        <v>20.133333333333333</v>
      </c>
      <c r="G44" s="3">
        <v>97</v>
      </c>
      <c r="H44" s="869"/>
      <c r="K44" s="470"/>
      <c r="L44" s="470"/>
      <c r="M44" s="470"/>
    </row>
    <row r="45" spans="1:13" ht="13.5" thickBot="1" x14ac:dyDescent="0.25">
      <c r="A45" s="470">
        <v>1235</v>
      </c>
      <c r="B45" s="877">
        <v>41894</v>
      </c>
      <c r="C45" s="867">
        <v>42566</v>
      </c>
      <c r="D45" s="891"/>
      <c r="E45" s="868"/>
      <c r="F45" s="868">
        <f t="shared" si="1"/>
        <v>22.1</v>
      </c>
      <c r="G45" s="3">
        <v>56</v>
      </c>
      <c r="H45" s="869"/>
      <c r="K45" s="470">
        <v>41.56666666666667</v>
      </c>
      <c r="L45" s="470"/>
      <c r="M45" s="470">
        <v>87</v>
      </c>
    </row>
    <row r="46" spans="1:13" ht="13.5" thickBot="1" x14ac:dyDescent="0.25">
      <c r="A46" s="470">
        <v>1238</v>
      </c>
      <c r="B46" s="878">
        <v>42085</v>
      </c>
      <c r="C46" s="867">
        <v>42566</v>
      </c>
      <c r="D46" s="891"/>
      <c r="E46" s="881"/>
      <c r="F46" s="880">
        <f t="shared" si="1"/>
        <v>15.766666666666667</v>
      </c>
      <c r="G46" s="882">
        <v>50</v>
      </c>
      <c r="H46" s="869"/>
      <c r="K46" s="470">
        <v>38.333333333333336</v>
      </c>
      <c r="L46" s="470"/>
      <c r="M46" s="470">
        <v>72</v>
      </c>
    </row>
    <row r="47" spans="1:13" ht="13.5" thickBot="1" x14ac:dyDescent="0.25">
      <c r="A47" s="470">
        <v>1249</v>
      </c>
      <c r="B47" s="629">
        <v>42316</v>
      </c>
      <c r="C47" s="867">
        <v>42566</v>
      </c>
      <c r="D47" s="891"/>
      <c r="E47" s="884"/>
      <c r="F47" s="883">
        <f t="shared" si="1"/>
        <v>8.2333333333333325</v>
      </c>
      <c r="G47" s="885">
        <v>38</v>
      </c>
      <c r="H47" s="869"/>
      <c r="K47" s="470">
        <v>43.466666666666669</v>
      </c>
      <c r="L47" s="470"/>
      <c r="M47" s="470">
        <v>58</v>
      </c>
    </row>
    <row r="48" spans="1:13" ht="13.5" thickBot="1" x14ac:dyDescent="0.25">
      <c r="A48" s="470">
        <v>1253</v>
      </c>
      <c r="B48" s="876">
        <v>42425</v>
      </c>
      <c r="C48" s="867">
        <v>42566</v>
      </c>
      <c r="D48" s="891"/>
      <c r="E48" s="886"/>
      <c r="F48" s="883">
        <f t="shared" si="1"/>
        <v>4.666666666666667</v>
      </c>
      <c r="G48" s="885">
        <v>37</v>
      </c>
      <c r="H48" s="869"/>
      <c r="K48" s="470">
        <v>37</v>
      </c>
      <c r="L48" s="470"/>
      <c r="M48" s="470">
        <v>100</v>
      </c>
    </row>
    <row r="49" spans="1:13" ht="13.5" thickBot="1" x14ac:dyDescent="0.25">
      <c r="A49" s="470">
        <v>1254</v>
      </c>
      <c r="B49" s="629">
        <v>42425</v>
      </c>
      <c r="C49" s="867">
        <v>42566</v>
      </c>
      <c r="D49" s="891"/>
      <c r="E49" s="888"/>
      <c r="F49" s="887">
        <f t="shared" si="1"/>
        <v>4.666666666666667</v>
      </c>
      <c r="G49" s="889">
        <v>38</v>
      </c>
      <c r="H49" s="869"/>
      <c r="K49" s="470">
        <v>37.1</v>
      </c>
      <c r="L49" s="470"/>
      <c r="M49" s="470">
        <v>95</v>
      </c>
    </row>
    <row r="50" spans="1:13" ht="13.5" thickBot="1" x14ac:dyDescent="0.25">
      <c r="A50" s="470">
        <v>1255</v>
      </c>
      <c r="B50" s="658">
        <v>41672</v>
      </c>
      <c r="C50" s="867">
        <v>42566</v>
      </c>
      <c r="D50" s="891"/>
      <c r="F50" s="868">
        <f t="shared" si="1"/>
        <v>29.433333333333334</v>
      </c>
      <c r="G50" s="3">
        <v>135</v>
      </c>
      <c r="H50" s="869"/>
      <c r="K50" s="470">
        <v>37.43333333333333</v>
      </c>
      <c r="L50" s="470"/>
      <c r="M50" s="470">
        <v>75</v>
      </c>
    </row>
    <row r="51" spans="1:13" ht="13.5" thickBot="1" x14ac:dyDescent="0.25">
      <c r="A51" s="470">
        <v>1246</v>
      </c>
      <c r="B51" s="629">
        <v>41701</v>
      </c>
      <c r="C51" s="867">
        <v>42566</v>
      </c>
      <c r="D51" s="892"/>
      <c r="F51" s="868">
        <f t="shared" si="1"/>
        <v>28.4</v>
      </c>
      <c r="G51" s="3">
        <v>65</v>
      </c>
      <c r="H51" s="869"/>
      <c r="K51" s="470">
        <v>32.299999999999997</v>
      </c>
      <c r="L51" s="470"/>
      <c r="M51" s="470">
        <v>56</v>
      </c>
    </row>
    <row r="52" spans="1:13" x14ac:dyDescent="0.2">
      <c r="K52" s="470">
        <v>33.733333333333334</v>
      </c>
      <c r="L52" s="470"/>
      <c r="M52" s="470">
        <v>66</v>
      </c>
    </row>
    <row r="53" spans="1:13" x14ac:dyDescent="0.2">
      <c r="K53" s="470">
        <v>30.1</v>
      </c>
      <c r="L53" s="470"/>
      <c r="M53" s="470">
        <v>76</v>
      </c>
    </row>
    <row r="54" spans="1:13" x14ac:dyDescent="0.2">
      <c r="E54">
        <v>252</v>
      </c>
      <c r="K54" s="470">
        <v>37.333333333333336</v>
      </c>
      <c r="L54" s="470"/>
      <c r="M54" s="470">
        <v>109</v>
      </c>
    </row>
    <row r="55" spans="1:13" x14ac:dyDescent="0.2">
      <c r="E55">
        <v>281</v>
      </c>
      <c r="K55" s="470">
        <v>37</v>
      </c>
      <c r="L55" s="470"/>
      <c r="M55" s="470">
        <v>95</v>
      </c>
    </row>
    <row r="56" spans="1:13" x14ac:dyDescent="0.2">
      <c r="E56">
        <v>265</v>
      </c>
      <c r="K56" s="470">
        <v>29.1</v>
      </c>
      <c r="L56" s="470"/>
      <c r="M56" s="470">
        <v>91</v>
      </c>
    </row>
    <row r="57" spans="1:13" x14ac:dyDescent="0.2">
      <c r="E57">
        <v>259</v>
      </c>
      <c r="K57" s="470">
        <v>30.666666666666668</v>
      </c>
      <c r="L57" s="470"/>
      <c r="M57" s="470">
        <v>72</v>
      </c>
    </row>
    <row r="58" spans="1:13" x14ac:dyDescent="0.2">
      <c r="E58">
        <v>156</v>
      </c>
      <c r="K58" s="470">
        <v>30.766666666666666</v>
      </c>
      <c r="L58" s="470"/>
      <c r="M58" s="470">
        <v>93</v>
      </c>
    </row>
    <row r="59" spans="1:13" x14ac:dyDescent="0.2">
      <c r="K59" s="470">
        <v>31.1</v>
      </c>
      <c r="L59" s="470"/>
      <c r="M59" s="470">
        <v>107</v>
      </c>
    </row>
    <row r="60" spans="1:13" x14ac:dyDescent="0.2">
      <c r="K60" s="470">
        <v>40.4</v>
      </c>
      <c r="L60" s="470"/>
      <c r="M60" s="470">
        <v>107</v>
      </c>
    </row>
    <row r="61" spans="1:13" x14ac:dyDescent="0.2">
      <c r="K61" s="470">
        <v>39.866666666666667</v>
      </c>
      <c r="L61" s="470"/>
      <c r="M61" s="470">
        <v>76</v>
      </c>
    </row>
    <row r="62" spans="1:13" x14ac:dyDescent="0.2">
      <c r="K62" s="470">
        <v>29</v>
      </c>
      <c r="L62" s="470"/>
      <c r="M62" s="470">
        <v>51</v>
      </c>
    </row>
    <row r="63" spans="1:13" x14ac:dyDescent="0.2">
      <c r="K63" s="470">
        <v>37.766666666666666</v>
      </c>
      <c r="L63" s="470"/>
      <c r="M63" s="470">
        <v>96</v>
      </c>
    </row>
    <row r="64" spans="1:13" x14ac:dyDescent="0.2">
      <c r="K64" s="470">
        <v>36.299999999999997</v>
      </c>
      <c r="L64" s="470"/>
      <c r="M64" s="470">
        <v>74</v>
      </c>
    </row>
    <row r="65" spans="11:13" x14ac:dyDescent="0.2">
      <c r="K65" s="470">
        <v>42.666666666666664</v>
      </c>
      <c r="L65" s="470"/>
      <c r="M65" s="470">
        <v>91</v>
      </c>
    </row>
    <row r="66" spans="11:13" x14ac:dyDescent="0.2">
      <c r="K66" s="470">
        <v>30.833333333333332</v>
      </c>
      <c r="L66" s="470"/>
      <c r="M66" s="470">
        <v>95</v>
      </c>
    </row>
    <row r="67" spans="11:13" x14ac:dyDescent="0.2">
      <c r="K67" s="470">
        <v>34.200000000000003</v>
      </c>
      <c r="L67" s="470"/>
      <c r="M67" s="470">
        <v>95</v>
      </c>
    </row>
    <row r="68" spans="11:13" x14ac:dyDescent="0.2">
      <c r="K68" s="470">
        <v>68.13333333333334</v>
      </c>
      <c r="L68" s="470"/>
      <c r="M68" s="470">
        <v>111</v>
      </c>
    </row>
    <row r="69" spans="11:13" x14ac:dyDescent="0.2">
      <c r="K69" s="470">
        <v>30.866666666666667</v>
      </c>
      <c r="L69" s="470"/>
      <c r="M69" s="470">
        <v>106</v>
      </c>
    </row>
    <row r="70" spans="11:13" x14ac:dyDescent="0.2">
      <c r="K70" s="470">
        <v>27.4</v>
      </c>
      <c r="L70" s="470"/>
      <c r="M70" s="470">
        <v>98</v>
      </c>
    </row>
    <row r="71" spans="11:13" x14ac:dyDescent="0.2">
      <c r="K71" s="470">
        <v>15.4</v>
      </c>
      <c r="L71" s="470"/>
      <c r="M71" s="470">
        <v>107</v>
      </c>
    </row>
    <row r="72" spans="11:13" x14ac:dyDescent="0.2">
      <c r="K72" s="470">
        <v>27.666666666666668</v>
      </c>
      <c r="L72" s="470"/>
      <c r="M72" s="470">
        <v>99</v>
      </c>
    </row>
    <row r="73" spans="11:13" x14ac:dyDescent="0.2">
      <c r="K73" s="470">
        <v>28.133333333333333</v>
      </c>
      <c r="L73" s="470"/>
      <c r="M73" s="470">
        <v>88</v>
      </c>
    </row>
    <row r="74" spans="11:13" x14ac:dyDescent="0.2">
      <c r="K74" s="470">
        <v>17.399999999999999</v>
      </c>
      <c r="L74" s="470"/>
      <c r="M74" s="470">
        <v>89</v>
      </c>
    </row>
    <row r="75" spans="11:13" x14ac:dyDescent="0.2">
      <c r="K75" s="470">
        <v>17.266666666666666</v>
      </c>
      <c r="L75" s="470"/>
      <c r="M75" s="470">
        <v>96</v>
      </c>
    </row>
    <row r="76" spans="11:13" x14ac:dyDescent="0.2">
      <c r="K76" s="470">
        <v>17.266666666666666</v>
      </c>
      <c r="L76" s="470"/>
      <c r="M76" s="470">
        <v>65</v>
      </c>
    </row>
    <row r="77" spans="11:13" x14ac:dyDescent="0.2">
      <c r="K77" s="470">
        <v>15.933333333333334</v>
      </c>
      <c r="L77" s="470"/>
      <c r="M77" s="470">
        <v>65</v>
      </c>
    </row>
    <row r="78" spans="11:13" x14ac:dyDescent="0.2">
      <c r="K78" s="470">
        <v>15.933333333333334</v>
      </c>
      <c r="L78" s="470"/>
      <c r="M78" s="470">
        <v>71</v>
      </c>
    </row>
    <row r="79" spans="11:13" x14ac:dyDescent="0.2">
      <c r="K79" s="470">
        <v>16.3</v>
      </c>
      <c r="L79" s="470"/>
      <c r="M79" s="470">
        <v>84</v>
      </c>
    </row>
    <row r="80" spans="11:13" x14ac:dyDescent="0.2">
      <c r="K80" s="470">
        <v>15.666666666666666</v>
      </c>
      <c r="L80" s="470"/>
      <c r="M80" s="470">
        <v>44</v>
      </c>
    </row>
    <row r="81" spans="1:13" x14ac:dyDescent="0.2">
      <c r="K81" s="470">
        <v>16.8</v>
      </c>
      <c r="L81" s="470"/>
      <c r="M81" s="470">
        <v>67</v>
      </c>
    </row>
    <row r="82" spans="1:13" x14ac:dyDescent="0.2">
      <c r="K82" s="470">
        <v>29.766666666666666</v>
      </c>
      <c r="L82" s="470"/>
      <c r="M82" s="470">
        <v>107</v>
      </c>
    </row>
    <row r="83" spans="1:13" x14ac:dyDescent="0.2">
      <c r="K83" s="470">
        <v>29.466666666666665</v>
      </c>
      <c r="L83" s="470"/>
      <c r="M83" s="470">
        <v>85</v>
      </c>
    </row>
    <row r="84" spans="1:13" x14ac:dyDescent="0.2">
      <c r="K84" s="470">
        <v>18.333333333333332</v>
      </c>
      <c r="L84" s="470"/>
      <c r="M84" s="470">
        <v>92</v>
      </c>
    </row>
    <row r="85" spans="1:13" x14ac:dyDescent="0.2">
      <c r="K85" s="470">
        <v>19.100000000000001</v>
      </c>
      <c r="L85" s="470"/>
      <c r="M85" s="470">
        <v>72</v>
      </c>
    </row>
    <row r="86" spans="1:13" x14ac:dyDescent="0.2">
      <c r="K86" s="470">
        <v>20.133333333333333</v>
      </c>
      <c r="L86" s="470"/>
      <c r="M86" s="470">
        <v>97</v>
      </c>
    </row>
    <row r="87" spans="1:13" x14ac:dyDescent="0.2">
      <c r="K87" s="470">
        <v>22.1</v>
      </c>
      <c r="L87" s="470"/>
      <c r="M87" s="470">
        <v>56</v>
      </c>
    </row>
    <row r="88" spans="1:13" x14ac:dyDescent="0.2">
      <c r="K88" s="470">
        <v>15.766666666666667</v>
      </c>
      <c r="L88" s="470"/>
      <c r="M88" s="470">
        <v>50</v>
      </c>
    </row>
    <row r="89" spans="1:13" x14ac:dyDescent="0.2">
      <c r="K89" s="470">
        <v>8.2333333333333325</v>
      </c>
      <c r="L89" s="470"/>
      <c r="M89" s="470">
        <v>38</v>
      </c>
    </row>
    <row r="90" spans="1:13" x14ac:dyDescent="0.2">
      <c r="K90" s="470">
        <v>4.666666666666667</v>
      </c>
      <c r="L90" s="470"/>
      <c r="M90" s="470">
        <v>37</v>
      </c>
    </row>
    <row r="91" spans="1:13" x14ac:dyDescent="0.2">
      <c r="K91" s="470">
        <v>4.666666666666667</v>
      </c>
      <c r="L91" s="470"/>
      <c r="M91" s="470">
        <v>38</v>
      </c>
    </row>
    <row r="92" spans="1:13" x14ac:dyDescent="0.2">
      <c r="K92" s="470">
        <v>29.433333333333334</v>
      </c>
      <c r="L92" s="470"/>
      <c r="M92" s="470">
        <v>135</v>
      </c>
    </row>
    <row r="93" spans="1:13" x14ac:dyDescent="0.2">
      <c r="K93" s="470">
        <v>28.4</v>
      </c>
      <c r="L93" s="470"/>
      <c r="M93" s="470">
        <v>65</v>
      </c>
    </row>
    <row r="95" spans="1:13" x14ac:dyDescent="0.2">
      <c r="A95" s="879"/>
      <c r="B95" s="533" t="s">
        <v>660</v>
      </c>
      <c r="C95" s="893" t="s">
        <v>488</v>
      </c>
      <c r="D95" s="894">
        <v>42566</v>
      </c>
      <c r="E95" t="s">
        <v>661</v>
      </c>
    </row>
    <row r="96" spans="1:13" ht="13.5" thickBot="1" x14ac:dyDescent="0.25">
      <c r="B96" s="470" t="s">
        <v>666</v>
      </c>
      <c r="D96" s="470" t="s">
        <v>667</v>
      </c>
    </row>
    <row r="97" spans="1:5" x14ac:dyDescent="0.2">
      <c r="A97" s="890">
        <v>32.93333333333333</v>
      </c>
      <c r="B97" s="868">
        <v>61</v>
      </c>
      <c r="C97" s="868">
        <v>41.56666666666667</v>
      </c>
      <c r="D97" s="3">
        <v>87</v>
      </c>
      <c r="E97" s="869">
        <v>0.570775156475686</v>
      </c>
    </row>
    <row r="98" spans="1:5" x14ac:dyDescent="0.2">
      <c r="A98" s="891">
        <v>34.833333333333336</v>
      </c>
      <c r="B98" s="868">
        <v>51</v>
      </c>
      <c r="C98" s="868">
        <v>43.466666666666669</v>
      </c>
      <c r="D98" s="3">
        <v>58</v>
      </c>
      <c r="E98" s="869">
        <v>0.21423586880669926</v>
      </c>
    </row>
    <row r="99" spans="1:5" x14ac:dyDescent="0.2">
      <c r="A99" s="891">
        <v>28.366666666666667</v>
      </c>
      <c r="B99" s="868">
        <v>69.5</v>
      </c>
      <c r="C99" s="868">
        <v>37</v>
      </c>
      <c r="D99" s="3">
        <v>100</v>
      </c>
      <c r="E99" s="869">
        <v>0.632031335001632</v>
      </c>
    </row>
    <row r="100" spans="1:5" x14ac:dyDescent="0.2">
      <c r="A100" s="891">
        <v>28.466666666666665</v>
      </c>
      <c r="B100" s="868">
        <v>82.5</v>
      </c>
      <c r="C100" s="868">
        <v>37.1</v>
      </c>
      <c r="D100" s="3">
        <v>95</v>
      </c>
      <c r="E100" s="869">
        <v>0.24056877539175847</v>
      </c>
    </row>
    <row r="101" spans="1:5" x14ac:dyDescent="0.2">
      <c r="A101" s="891">
        <v>28.8</v>
      </c>
      <c r="B101" s="868">
        <v>53.333333333333336</v>
      </c>
      <c r="C101" s="868">
        <v>37.43333333333333</v>
      </c>
      <c r="D101" s="3">
        <v>75</v>
      </c>
      <c r="E101" s="869">
        <v>0.54448105436573302</v>
      </c>
    </row>
    <row r="102" spans="1:5" x14ac:dyDescent="0.2">
      <c r="A102" s="891">
        <v>23.666666666666668</v>
      </c>
      <c r="B102" s="868">
        <v>45</v>
      </c>
      <c r="C102" s="868">
        <v>32.299999999999997</v>
      </c>
      <c r="D102" s="3">
        <v>56</v>
      </c>
      <c r="E102" s="869">
        <v>0.37479541734860883</v>
      </c>
    </row>
    <row r="103" spans="1:5" x14ac:dyDescent="0.2">
      <c r="A103" s="891">
        <v>25.1</v>
      </c>
      <c r="B103" s="868">
        <v>54</v>
      </c>
      <c r="C103" s="868">
        <v>33.733333333333334</v>
      </c>
      <c r="D103" s="3">
        <v>66</v>
      </c>
      <c r="E103" s="869">
        <v>0.36872666943177107</v>
      </c>
    </row>
    <row r="104" spans="1:5" x14ac:dyDescent="0.2">
      <c r="A104" s="891">
        <v>21.466666666666665</v>
      </c>
      <c r="B104" s="868">
        <v>57.666666666666664</v>
      </c>
      <c r="C104" s="868">
        <v>30.1</v>
      </c>
      <c r="D104" s="3">
        <v>76</v>
      </c>
      <c r="E104" s="869">
        <v>0.49921094160967905</v>
      </c>
    </row>
    <row r="105" spans="1:5" x14ac:dyDescent="0.2">
      <c r="A105" s="891">
        <v>28.7</v>
      </c>
      <c r="B105" s="868">
        <v>78.666666666666671</v>
      </c>
      <c r="C105" s="868">
        <v>37.333333333333336</v>
      </c>
      <c r="D105" s="3">
        <v>109</v>
      </c>
      <c r="E105" s="869">
        <v>0.59964778397417084</v>
      </c>
    </row>
    <row r="106" spans="1:5" x14ac:dyDescent="0.2">
      <c r="A106" s="891">
        <v>28.366666666666667</v>
      </c>
      <c r="B106" s="868">
        <v>84.333333333333329</v>
      </c>
      <c r="C106" s="868">
        <v>37</v>
      </c>
      <c r="D106" s="3">
        <v>95</v>
      </c>
      <c r="E106" s="869">
        <v>0.31082697083984923</v>
      </c>
    </row>
    <row r="107" spans="1:5" x14ac:dyDescent="0.2">
      <c r="A107" s="891">
        <v>20.466666666666665</v>
      </c>
      <c r="B107" s="868">
        <v>66</v>
      </c>
      <c r="C107" s="868">
        <v>29.1</v>
      </c>
      <c r="D107" s="3">
        <v>91</v>
      </c>
      <c r="E107" s="869">
        <v>0.54034229828850844</v>
      </c>
    </row>
    <row r="108" spans="1:5" x14ac:dyDescent="0.2">
      <c r="A108" s="891">
        <v>22.033333333333335</v>
      </c>
      <c r="B108" s="868">
        <v>49.333333333333336</v>
      </c>
      <c r="C108" s="868">
        <v>30.666666666666668</v>
      </c>
      <c r="D108" s="3">
        <v>72</v>
      </c>
      <c r="E108" s="869">
        <v>0.63611574003938798</v>
      </c>
    </row>
    <row r="109" spans="1:5" x14ac:dyDescent="0.2">
      <c r="A109" s="891">
        <v>22.133333333333333</v>
      </c>
      <c r="B109" s="868">
        <v>64</v>
      </c>
      <c r="C109" s="868">
        <v>30.766666666666666</v>
      </c>
      <c r="D109" s="3">
        <v>93</v>
      </c>
      <c r="E109" s="869">
        <v>0.67186001917545546</v>
      </c>
    </row>
    <row r="110" spans="1:5" x14ac:dyDescent="0.2">
      <c r="A110" s="891">
        <v>22.466666666666665</v>
      </c>
      <c r="B110" s="868">
        <v>76.333333333333329</v>
      </c>
      <c r="C110" s="868">
        <v>31.1</v>
      </c>
      <c r="D110" s="3">
        <v>107</v>
      </c>
      <c r="E110" s="869">
        <v>0.62878019078546765</v>
      </c>
    </row>
    <row r="111" spans="1:5" x14ac:dyDescent="0.2">
      <c r="A111" s="891">
        <v>31.766666666666666</v>
      </c>
      <c r="B111" s="868">
        <v>85.333333333333329</v>
      </c>
      <c r="C111" s="868">
        <v>40.4</v>
      </c>
      <c r="D111" s="3">
        <v>107</v>
      </c>
      <c r="E111" s="869">
        <v>0.4313742976901811</v>
      </c>
    </row>
    <row r="112" spans="1:5" x14ac:dyDescent="0.2">
      <c r="A112" s="891">
        <v>31.233333333333334</v>
      </c>
      <c r="B112" s="868">
        <v>62.333333333333336</v>
      </c>
      <c r="C112" s="868">
        <v>39.866666666666667</v>
      </c>
      <c r="D112" s="3">
        <v>76</v>
      </c>
      <c r="E112" s="869">
        <v>0.35119118169965619</v>
      </c>
    </row>
    <row r="113" spans="1:5" x14ac:dyDescent="0.2">
      <c r="A113" s="891">
        <v>20.366666666666667</v>
      </c>
      <c r="B113" s="868">
        <v>53</v>
      </c>
      <c r="C113" s="868">
        <v>29</v>
      </c>
      <c r="D113" s="3">
        <v>51</v>
      </c>
      <c r="E113" s="869">
        <v>9.7403528905465428E-2</v>
      </c>
    </row>
    <row r="114" spans="1:5" x14ac:dyDescent="0.2">
      <c r="A114" s="891">
        <v>29.133333333333333</v>
      </c>
      <c r="B114" s="868">
        <v>80.5</v>
      </c>
      <c r="C114" s="868">
        <v>37.766666666666666</v>
      </c>
      <c r="D114" s="3">
        <v>96</v>
      </c>
      <c r="E114" s="869">
        <v>0.32984454363552418</v>
      </c>
    </row>
    <row r="115" spans="1:5" x14ac:dyDescent="0.2">
      <c r="A115" s="891">
        <v>27.666666666666668</v>
      </c>
      <c r="B115" s="868">
        <v>47</v>
      </c>
      <c r="C115" s="868">
        <v>36.299999999999997</v>
      </c>
      <c r="D115" s="3">
        <v>74</v>
      </c>
      <c r="E115" s="869">
        <v>0.73166926677067079</v>
      </c>
    </row>
    <row r="116" spans="1:5" x14ac:dyDescent="0.2">
      <c r="A116" s="891">
        <v>34.033333333333331</v>
      </c>
      <c r="B116" s="868">
        <v>81.333333333333329</v>
      </c>
      <c r="C116" s="868">
        <v>42.666666666666664</v>
      </c>
      <c r="D116" s="3">
        <v>91</v>
      </c>
      <c r="E116" s="869">
        <v>0.27083139372497927</v>
      </c>
    </row>
    <row r="117" spans="1:5" x14ac:dyDescent="0.2">
      <c r="A117" s="891">
        <v>22.2</v>
      </c>
      <c r="B117" s="868">
        <v>72.666666666666671</v>
      </c>
      <c r="C117" s="868">
        <v>30.833333333333332</v>
      </c>
      <c r="D117" s="3">
        <v>95</v>
      </c>
      <c r="E117" s="869">
        <v>0.53127014829142494</v>
      </c>
    </row>
    <row r="118" spans="1:5" x14ac:dyDescent="0.2">
      <c r="A118" s="891">
        <v>25.566666666666666</v>
      </c>
      <c r="B118" s="868">
        <v>74.333333333333329</v>
      </c>
      <c r="C118" s="868">
        <v>34.200000000000003</v>
      </c>
      <c r="D118" s="3">
        <v>95</v>
      </c>
      <c r="E118" s="869">
        <v>0.4863878168352978</v>
      </c>
    </row>
    <row r="119" spans="1:5" x14ac:dyDescent="0.2">
      <c r="A119" s="891">
        <v>59.5</v>
      </c>
      <c r="B119" s="868">
        <v>100</v>
      </c>
      <c r="C119" s="868">
        <v>68.13333333333334</v>
      </c>
      <c r="D119" s="3">
        <v>111</v>
      </c>
      <c r="E119" s="869">
        <v>0.20783460282916205</v>
      </c>
    </row>
    <row r="120" spans="1:5" x14ac:dyDescent="0.2">
      <c r="A120" s="891">
        <v>22.233333333333334</v>
      </c>
      <c r="B120" s="868">
        <v>84.666666666666671</v>
      </c>
      <c r="C120" s="868">
        <v>30.866666666666667</v>
      </c>
      <c r="D120" s="3">
        <v>106</v>
      </c>
      <c r="E120" s="869">
        <v>0.47948264631990306</v>
      </c>
    </row>
    <row r="121" spans="1:5" x14ac:dyDescent="0.2">
      <c r="A121" s="891">
        <v>19.033333333333335</v>
      </c>
      <c r="B121" s="868">
        <v>72.333333333333329</v>
      </c>
      <c r="C121" s="868">
        <v>27.666666666666668</v>
      </c>
      <c r="D121" s="3">
        <v>99</v>
      </c>
      <c r="E121" s="869">
        <v>0.61220280099880597</v>
      </c>
    </row>
    <row r="122" spans="1:5" x14ac:dyDescent="0.2">
      <c r="A122" s="891">
        <v>19.5</v>
      </c>
      <c r="B122" s="868">
        <v>70.666666666666671</v>
      </c>
      <c r="C122" s="868">
        <v>28.133333333333333</v>
      </c>
      <c r="D122" s="3">
        <v>88</v>
      </c>
      <c r="E122" s="869">
        <v>0.4497528830313014</v>
      </c>
    </row>
    <row r="123" spans="1:5" x14ac:dyDescent="0.2">
      <c r="A123" s="891">
        <v>21.133333333333333</v>
      </c>
      <c r="B123" s="870">
        <v>83.5</v>
      </c>
      <c r="C123" s="868">
        <v>29.766666666666666</v>
      </c>
      <c r="D123" s="871">
        <v>107</v>
      </c>
      <c r="E123" s="869">
        <v>0.47202690308774087</v>
      </c>
    </row>
    <row r="124" spans="1:5" ht="13.5" thickBot="1" x14ac:dyDescent="0.25">
      <c r="A124" s="891">
        <v>20.833333333333332</v>
      </c>
      <c r="B124" s="870">
        <v>69</v>
      </c>
      <c r="C124" s="868">
        <v>29.466666666666665</v>
      </c>
      <c r="D124" s="871">
        <v>85</v>
      </c>
      <c r="E124" s="869">
        <v>0.38649750792931592</v>
      </c>
    </row>
    <row r="125" spans="1:5" ht="21" thickBot="1" x14ac:dyDescent="0.35">
      <c r="A125" s="896">
        <f>AVERAGE(A97:A124)</f>
        <v>26.857142857142861</v>
      </c>
      <c r="B125" s="897">
        <f>AVERAGE(B97:B124)</f>
        <v>68.904761904761912</v>
      </c>
      <c r="C125" s="896">
        <f>AVERAGE(C97:C124)</f>
        <v>35.490476190476194</v>
      </c>
      <c r="D125" s="897">
        <f>AVERAGE(D97:D124)</f>
        <v>87.892857142857139</v>
      </c>
      <c r="E125" s="898">
        <f>+(D125-B125)/B125</f>
        <v>0.27557014512785055</v>
      </c>
    </row>
    <row r="126" spans="1:5" x14ac:dyDescent="0.2">
      <c r="A126" s="504">
        <f>_xlfn.STDEV.P(A97:A124)</f>
        <v>7.7925628827221534</v>
      </c>
      <c r="B126" s="504">
        <f>_xlfn.STDEV.P(B97:B124)</f>
        <v>13.830997261975401</v>
      </c>
      <c r="C126" s="504">
        <f>_xlfn.STDEV.P(C97:C124)</f>
        <v>7.7925628827221631</v>
      </c>
      <c r="D126" s="504">
        <f>_xlfn.STDEV.P(D97:D124)</f>
        <v>16.519121573225995</v>
      </c>
      <c r="E126" s="504">
        <f>_xlfn.STDEV.P(E97:E124)</f>
        <v>0.15754034644556791</v>
      </c>
    </row>
    <row r="127" spans="1:5" x14ac:dyDescent="0.2">
      <c r="A127" s="504">
        <f>_xlfn.STDEV.S(A97:A124)</f>
        <v>7.9355576150616871</v>
      </c>
      <c r="B127" s="504">
        <f>_xlfn.STDEV.S(B97:B124)</f>
        <v>14.084798197717582</v>
      </c>
      <c r="C127" s="504">
        <f>_xlfn.STDEV.S(C97:C124)</f>
        <v>7.9355576150616791</v>
      </c>
      <c r="D127" s="504">
        <f>_xlfn.STDEV.S(D97:D124)</f>
        <v>16.822250005219146</v>
      </c>
      <c r="E127" s="504">
        <f>_xlfn.STDEV.S(E97:E124)</f>
        <v>0.16043123613252944</v>
      </c>
    </row>
    <row r="129" spans="3:10" ht="13.5" thickBot="1" x14ac:dyDescent="0.25"/>
    <row r="130" spans="3:10" ht="13.5" thickBot="1" x14ac:dyDescent="0.25">
      <c r="C130" s="808" t="s">
        <v>672</v>
      </c>
      <c r="D130" s="119"/>
      <c r="E130" s="119"/>
      <c r="F130" s="119"/>
      <c r="G130" s="119"/>
      <c r="H130" s="119"/>
      <c r="I130" s="119"/>
      <c r="J130" s="107"/>
    </row>
    <row r="131" spans="3:10" x14ac:dyDescent="0.2">
      <c r="D131" s="241" t="s">
        <v>671</v>
      </c>
      <c r="E131">
        <v>69</v>
      </c>
      <c r="F131">
        <v>13.8</v>
      </c>
    </row>
    <row r="132" spans="3:10" x14ac:dyDescent="0.2">
      <c r="D132" s="241" t="s">
        <v>673</v>
      </c>
      <c r="E132">
        <v>88</v>
      </c>
      <c r="F132">
        <v>16.5</v>
      </c>
    </row>
  </sheetData>
  <pageMargins left="0.7" right="0.7" top="0.75" bottom="0.75" header="0.3" footer="0.3"/>
  <pageSetup scale="9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108"/>
  <sheetViews>
    <sheetView topLeftCell="D83" workbookViewId="0">
      <selection activeCell="G97" sqref="G97"/>
    </sheetView>
  </sheetViews>
  <sheetFormatPr defaultColWidth="9.140625" defaultRowHeight="12.75" x14ac:dyDescent="0.2"/>
  <cols>
    <col min="1" max="1" width="12" customWidth="1"/>
    <col min="2" max="2" width="14.85546875" customWidth="1"/>
    <col min="6" max="6" width="11.28515625" customWidth="1"/>
    <col min="11" max="11" width="12.5703125" customWidth="1"/>
    <col min="13" max="13" width="12.7109375" customWidth="1"/>
    <col min="15" max="15" width="12.5703125" customWidth="1"/>
  </cols>
  <sheetData>
    <row r="1" spans="1:7" ht="13.5" thickBot="1" x14ac:dyDescent="0.25">
      <c r="A1" s="291"/>
      <c r="B1" s="496"/>
      <c r="D1" s="470"/>
      <c r="G1" s="470"/>
    </row>
    <row r="2" spans="1:7" ht="13.5" thickBot="1" x14ac:dyDescent="0.25">
      <c r="A2" s="296"/>
      <c r="B2" s="497"/>
      <c r="D2" s="470"/>
      <c r="G2" s="470"/>
    </row>
    <row r="3" spans="1:7" x14ac:dyDescent="0.2">
      <c r="A3" s="473"/>
      <c r="B3" s="498"/>
      <c r="C3" t="s">
        <v>488</v>
      </c>
      <c r="D3" s="470" t="s">
        <v>489</v>
      </c>
      <c r="G3" s="470"/>
    </row>
    <row r="4" spans="1:7" x14ac:dyDescent="0.2">
      <c r="A4" s="473"/>
      <c r="B4" s="498"/>
      <c r="C4" s="504">
        <v>8.6333333333333329</v>
      </c>
      <c r="D4" s="470">
        <v>156</v>
      </c>
      <c r="G4" s="470"/>
    </row>
    <row r="5" spans="1:7" x14ac:dyDescent="0.2">
      <c r="A5" s="473"/>
      <c r="B5" s="498"/>
      <c r="C5" s="504">
        <v>8.6333333333333329</v>
      </c>
      <c r="D5" s="470">
        <v>77</v>
      </c>
      <c r="G5" s="470"/>
    </row>
    <row r="6" spans="1:7" x14ac:dyDescent="0.2">
      <c r="A6" s="473"/>
      <c r="B6" s="498"/>
      <c r="C6" s="504">
        <v>8.6999999999999993</v>
      </c>
      <c r="D6" s="470">
        <v>230</v>
      </c>
      <c r="G6" s="470"/>
    </row>
    <row r="7" spans="1:7" x14ac:dyDescent="0.2">
      <c r="A7" s="473"/>
      <c r="B7" s="498"/>
      <c r="C7" s="504">
        <v>8.6999999999999993</v>
      </c>
      <c r="D7" s="470">
        <v>258</v>
      </c>
      <c r="G7" s="470"/>
    </row>
    <row r="8" spans="1:7" x14ac:dyDescent="0.2">
      <c r="A8" s="473"/>
      <c r="B8" s="498"/>
      <c r="C8" s="504">
        <v>8.6999999999999993</v>
      </c>
      <c r="D8" s="470">
        <v>174</v>
      </c>
      <c r="G8" s="470"/>
    </row>
    <row r="9" spans="1:7" x14ac:dyDescent="0.2">
      <c r="A9" s="473"/>
      <c r="B9" s="498"/>
      <c r="C9" s="504">
        <v>8.6999999999999993</v>
      </c>
      <c r="D9" s="470">
        <v>281</v>
      </c>
      <c r="G9" s="470"/>
    </row>
    <row r="10" spans="1:7" x14ac:dyDescent="0.2">
      <c r="A10" s="473"/>
      <c r="B10" s="498"/>
      <c r="C10" s="504">
        <v>8.6999999999999993</v>
      </c>
      <c r="D10" s="470">
        <v>265</v>
      </c>
      <c r="G10" s="470"/>
    </row>
    <row r="11" spans="1:7" x14ac:dyDescent="0.2">
      <c r="A11" s="473"/>
      <c r="B11" s="498"/>
      <c r="C11" s="504">
        <v>8.6999999999999993</v>
      </c>
      <c r="D11" s="470">
        <v>259</v>
      </c>
      <c r="G11" s="470"/>
    </row>
    <row r="12" spans="1:7" x14ac:dyDescent="0.2">
      <c r="A12" s="473"/>
      <c r="B12" s="498"/>
      <c r="C12" s="504">
        <v>10.066666666666666</v>
      </c>
      <c r="D12" s="470">
        <v>195</v>
      </c>
      <c r="G12" s="470"/>
    </row>
    <row r="13" spans="1:7" x14ac:dyDescent="0.2">
      <c r="A13" s="473"/>
      <c r="B13" s="498"/>
      <c r="C13" s="504">
        <v>12.233333333333333</v>
      </c>
      <c r="D13" s="470">
        <v>328</v>
      </c>
      <c r="G13" s="470"/>
    </row>
    <row r="14" spans="1:7" x14ac:dyDescent="0.2">
      <c r="A14" s="473"/>
      <c r="B14" s="498"/>
      <c r="C14" s="504">
        <v>12.233333333333333</v>
      </c>
      <c r="D14" s="470">
        <v>252</v>
      </c>
      <c r="G14" s="470"/>
    </row>
    <row r="15" spans="1:7" x14ac:dyDescent="0.2">
      <c r="A15" s="473"/>
      <c r="B15" s="498"/>
      <c r="C15" s="504">
        <v>12.233333333333333</v>
      </c>
      <c r="D15" s="470">
        <v>218</v>
      </c>
      <c r="G15" s="470"/>
    </row>
    <row r="16" spans="1:7" x14ac:dyDescent="0.2">
      <c r="A16" s="473"/>
      <c r="B16" s="498"/>
      <c r="C16" s="504">
        <v>12.233333333333333</v>
      </c>
      <c r="D16" s="470">
        <v>160</v>
      </c>
      <c r="G16" s="470"/>
    </row>
    <row r="17" spans="1:7" x14ac:dyDescent="0.2">
      <c r="A17" s="473"/>
      <c r="B17" s="498"/>
      <c r="C17" s="504">
        <v>12.233333333333333</v>
      </c>
      <c r="D17" s="470">
        <v>203</v>
      </c>
      <c r="G17" s="470"/>
    </row>
    <row r="18" spans="1:7" x14ac:dyDescent="0.2">
      <c r="A18" s="473"/>
      <c r="B18" s="498"/>
      <c r="C18" s="505">
        <v>16.8</v>
      </c>
      <c r="D18" s="470">
        <v>234</v>
      </c>
      <c r="G18" s="470"/>
    </row>
    <row r="19" spans="1:7" x14ac:dyDescent="0.2">
      <c r="A19" s="473"/>
      <c r="B19" s="498"/>
      <c r="C19" s="505">
        <v>18.533333333333335</v>
      </c>
      <c r="D19" s="470">
        <v>300</v>
      </c>
      <c r="G19" s="470"/>
    </row>
    <row r="20" spans="1:7" x14ac:dyDescent="0.2">
      <c r="A20" s="473"/>
      <c r="B20" s="498"/>
      <c r="C20" s="505">
        <v>24.3</v>
      </c>
      <c r="D20" s="470">
        <v>415</v>
      </c>
      <c r="G20" s="470"/>
    </row>
    <row r="21" spans="1:7" x14ac:dyDescent="0.2">
      <c r="A21" s="473"/>
      <c r="B21" s="498"/>
      <c r="C21" s="505">
        <v>24.366666666666667</v>
      </c>
      <c r="D21" s="470">
        <v>317</v>
      </c>
      <c r="G21" s="470"/>
    </row>
    <row r="22" spans="1:7" x14ac:dyDescent="0.2">
      <c r="A22" s="473"/>
      <c r="B22" s="498"/>
      <c r="C22" s="505">
        <v>24.8</v>
      </c>
      <c r="D22" s="470">
        <v>316</v>
      </c>
      <c r="G22" s="470"/>
    </row>
    <row r="23" spans="1:7" x14ac:dyDescent="0.2">
      <c r="A23" s="473"/>
      <c r="B23" s="498"/>
      <c r="C23" s="505">
        <v>25.366666666666667</v>
      </c>
      <c r="D23" s="470">
        <v>454</v>
      </c>
      <c r="G23" s="470"/>
    </row>
    <row r="24" spans="1:7" x14ac:dyDescent="0.2">
      <c r="A24" s="473"/>
      <c r="B24" s="498"/>
      <c r="C24" s="505">
        <v>25.366666666666667</v>
      </c>
      <c r="D24" s="470">
        <v>423</v>
      </c>
      <c r="G24" s="470"/>
    </row>
    <row r="25" spans="1:7" x14ac:dyDescent="0.2">
      <c r="A25" s="473"/>
      <c r="B25" s="498"/>
      <c r="C25" s="505">
        <v>25.366666666666667</v>
      </c>
      <c r="D25" s="470">
        <v>386</v>
      </c>
      <c r="G25" s="470"/>
    </row>
    <row r="26" spans="1:7" x14ac:dyDescent="0.2">
      <c r="A26" s="473"/>
      <c r="B26" s="498"/>
      <c r="C26" s="505">
        <v>25.366666666666667</v>
      </c>
      <c r="D26" s="470">
        <v>364</v>
      </c>
      <c r="G26" s="470"/>
    </row>
    <row r="27" spans="1:7" x14ac:dyDescent="0.2">
      <c r="A27" s="473"/>
      <c r="B27" s="498"/>
      <c r="C27" s="505">
        <v>28.833333333333332</v>
      </c>
      <c r="D27" s="470">
        <v>466</v>
      </c>
      <c r="G27" s="470"/>
    </row>
    <row r="28" spans="1:7" x14ac:dyDescent="0.2">
      <c r="A28" s="473"/>
      <c r="B28" s="498"/>
      <c r="C28" s="505">
        <v>30.233333333333334</v>
      </c>
      <c r="D28" s="470">
        <v>585</v>
      </c>
      <c r="G28" s="470"/>
    </row>
    <row r="29" spans="1:7" x14ac:dyDescent="0.2">
      <c r="A29" s="473"/>
      <c r="B29" s="498"/>
      <c r="C29" s="505">
        <v>30.233333333333334</v>
      </c>
      <c r="D29" s="470">
        <v>418</v>
      </c>
      <c r="G29" s="470"/>
    </row>
    <row r="30" spans="1:7" ht="13.5" thickBot="1" x14ac:dyDescent="0.25">
      <c r="A30" s="473"/>
      <c r="B30" s="498"/>
      <c r="C30" s="505">
        <v>30.233333333333334</v>
      </c>
      <c r="D30" s="470">
        <v>475</v>
      </c>
      <c r="G30" s="470"/>
    </row>
    <row r="31" spans="1:7" ht="13.5" thickBot="1" x14ac:dyDescent="0.25">
      <c r="A31" s="748">
        <v>41931</v>
      </c>
      <c r="B31" s="276">
        <v>42566</v>
      </c>
      <c r="C31" s="505">
        <f>DAYS360(A31,B31,TRUE)/30</f>
        <v>20.866666666666667</v>
      </c>
      <c r="E31" s="470">
        <v>466</v>
      </c>
    </row>
    <row r="32" spans="1:7" ht="13.5" thickBot="1" x14ac:dyDescent="0.25">
      <c r="A32" s="748">
        <v>42040</v>
      </c>
      <c r="B32" s="276">
        <v>42566</v>
      </c>
      <c r="C32" s="505">
        <f t="shared" ref="C32:C51" si="0">DAYS360(A32,B32,TRUE)/30</f>
        <v>17.333333333333332</v>
      </c>
      <c r="E32" s="470">
        <v>440</v>
      </c>
    </row>
    <row r="33" spans="1:6" ht="13.5" thickBot="1" x14ac:dyDescent="0.25">
      <c r="A33" s="748">
        <v>42040</v>
      </c>
      <c r="B33" s="276">
        <v>42566</v>
      </c>
      <c r="C33" s="505">
        <f t="shared" si="0"/>
        <v>17.333333333333332</v>
      </c>
      <c r="E33" s="470">
        <v>416</v>
      </c>
    </row>
    <row r="34" spans="1:6" ht="13.5" thickBot="1" x14ac:dyDescent="0.25">
      <c r="A34" s="757">
        <v>42040</v>
      </c>
      <c r="B34" s="276">
        <v>42566</v>
      </c>
      <c r="C34" s="505">
        <f t="shared" si="0"/>
        <v>17.333333333333332</v>
      </c>
      <c r="E34" s="470">
        <v>363</v>
      </c>
    </row>
    <row r="35" spans="1:6" ht="13.5" thickBot="1" x14ac:dyDescent="0.25">
      <c r="A35" s="757">
        <v>42042</v>
      </c>
      <c r="B35" s="276">
        <v>42566</v>
      </c>
      <c r="C35" s="505">
        <f t="shared" si="0"/>
        <v>17.266666666666666</v>
      </c>
      <c r="E35" s="470">
        <v>274</v>
      </c>
    </row>
    <row r="36" spans="1:6" ht="13.5" thickBot="1" x14ac:dyDescent="0.25">
      <c r="A36" s="757">
        <v>42231</v>
      </c>
      <c r="B36" s="276">
        <v>42566</v>
      </c>
      <c r="C36" s="505">
        <f t="shared" si="0"/>
        <v>11</v>
      </c>
      <c r="E36" s="470">
        <v>331</v>
      </c>
    </row>
    <row r="37" spans="1:6" ht="13.5" thickBot="1" x14ac:dyDescent="0.25">
      <c r="A37" s="748">
        <v>42435</v>
      </c>
      <c r="B37" s="276">
        <v>42566</v>
      </c>
      <c r="C37" s="505">
        <f t="shared" si="0"/>
        <v>4.3</v>
      </c>
      <c r="F37" s="470">
        <v>16</v>
      </c>
    </row>
    <row r="38" spans="1:6" ht="13.5" thickBot="1" x14ac:dyDescent="0.25">
      <c r="A38" s="748">
        <v>42435</v>
      </c>
      <c r="B38" s="276">
        <v>42566</v>
      </c>
      <c r="C38" s="505">
        <f t="shared" si="0"/>
        <v>4.3</v>
      </c>
      <c r="F38" s="470">
        <v>29</v>
      </c>
    </row>
    <row r="39" spans="1:6" ht="13.5" thickBot="1" x14ac:dyDescent="0.25">
      <c r="A39" s="748">
        <v>42435</v>
      </c>
      <c r="B39" s="276">
        <v>42566</v>
      </c>
      <c r="C39" s="505">
        <f t="shared" si="0"/>
        <v>4.3</v>
      </c>
      <c r="F39" s="470">
        <v>34</v>
      </c>
    </row>
    <row r="40" spans="1:6" ht="13.5" thickBot="1" x14ac:dyDescent="0.25">
      <c r="A40" s="770">
        <v>42435</v>
      </c>
      <c r="B40" s="276">
        <v>42566</v>
      </c>
      <c r="C40" s="505">
        <f t="shared" si="0"/>
        <v>4.3</v>
      </c>
      <c r="F40" s="470">
        <v>19</v>
      </c>
    </row>
    <row r="41" spans="1:6" x14ac:dyDescent="0.2">
      <c r="A41" s="794">
        <v>42466</v>
      </c>
      <c r="B41" s="276">
        <v>42566</v>
      </c>
      <c r="C41" s="505">
        <f t="shared" si="0"/>
        <v>3.3</v>
      </c>
      <c r="F41" s="470">
        <v>30</v>
      </c>
    </row>
    <row r="42" spans="1:6" ht="13.5" thickBot="1" x14ac:dyDescent="0.25">
      <c r="A42" s="770">
        <v>42466</v>
      </c>
      <c r="B42" s="276">
        <v>42566</v>
      </c>
      <c r="C42" s="505">
        <f t="shared" si="0"/>
        <v>3.3</v>
      </c>
      <c r="F42" s="470">
        <v>34</v>
      </c>
    </row>
    <row r="43" spans="1:6" ht="13.5" thickBot="1" x14ac:dyDescent="0.25">
      <c r="A43" s="748">
        <v>42470</v>
      </c>
      <c r="B43" s="276">
        <v>42566</v>
      </c>
      <c r="C43" s="505">
        <f t="shared" si="0"/>
        <v>3.1666666666666665</v>
      </c>
      <c r="F43" s="470">
        <v>29</v>
      </c>
    </row>
    <row r="44" spans="1:6" ht="13.5" thickBot="1" x14ac:dyDescent="0.25">
      <c r="A44" s="748">
        <v>42470</v>
      </c>
      <c r="B44" s="276">
        <v>42566</v>
      </c>
      <c r="C44" s="505">
        <f t="shared" si="0"/>
        <v>3.1666666666666665</v>
      </c>
      <c r="F44" s="470">
        <v>26</v>
      </c>
    </row>
    <row r="45" spans="1:6" ht="13.5" thickBot="1" x14ac:dyDescent="0.25">
      <c r="A45" s="748">
        <v>42470</v>
      </c>
      <c r="B45" s="276">
        <v>42566</v>
      </c>
      <c r="C45" s="505">
        <f t="shared" si="0"/>
        <v>3.1666666666666665</v>
      </c>
      <c r="F45" s="470">
        <v>25</v>
      </c>
    </row>
    <row r="46" spans="1:6" ht="13.5" thickBot="1" x14ac:dyDescent="0.25">
      <c r="A46" s="748">
        <v>42470</v>
      </c>
      <c r="B46" s="276">
        <v>42566</v>
      </c>
      <c r="C46" s="505">
        <f t="shared" si="0"/>
        <v>3.1666666666666665</v>
      </c>
      <c r="F46" s="470">
        <v>17</v>
      </c>
    </row>
    <row r="47" spans="1:6" ht="13.5" thickBot="1" x14ac:dyDescent="0.25">
      <c r="A47" s="748">
        <v>42470</v>
      </c>
      <c r="B47" s="276">
        <v>42566</v>
      </c>
      <c r="C47" s="505">
        <f t="shared" si="0"/>
        <v>3.1666666666666665</v>
      </c>
      <c r="F47" s="470">
        <v>18</v>
      </c>
    </row>
    <row r="48" spans="1:6" ht="13.5" thickBot="1" x14ac:dyDescent="0.25">
      <c r="A48" s="748">
        <v>42470</v>
      </c>
      <c r="B48" s="276">
        <v>42566</v>
      </c>
      <c r="C48" s="505">
        <f t="shared" si="0"/>
        <v>3.1666666666666665</v>
      </c>
      <c r="F48" s="470">
        <v>23</v>
      </c>
    </row>
    <row r="49" spans="1:6" ht="13.5" thickBot="1" x14ac:dyDescent="0.25">
      <c r="A49" s="748">
        <v>42470</v>
      </c>
      <c r="B49" s="276">
        <v>42566</v>
      </c>
      <c r="C49" s="505">
        <f t="shared" si="0"/>
        <v>3.1666666666666665</v>
      </c>
      <c r="F49" s="470">
        <v>25</v>
      </c>
    </row>
    <row r="50" spans="1:6" ht="13.5" thickBot="1" x14ac:dyDescent="0.25">
      <c r="A50" s="748">
        <v>42470</v>
      </c>
      <c r="B50" s="276">
        <v>42566</v>
      </c>
      <c r="C50" s="505">
        <f t="shared" si="0"/>
        <v>3.1666666666666665</v>
      </c>
      <c r="F50" s="470">
        <v>33</v>
      </c>
    </row>
    <row r="51" spans="1:6" ht="13.5" thickBot="1" x14ac:dyDescent="0.25">
      <c r="A51" s="748">
        <v>42470</v>
      </c>
      <c r="B51" s="276">
        <v>42566</v>
      </c>
      <c r="C51" s="505">
        <f t="shared" si="0"/>
        <v>3.1666666666666665</v>
      </c>
      <c r="F51" s="470">
        <v>28</v>
      </c>
    </row>
    <row r="52" spans="1:6" x14ac:dyDescent="0.2">
      <c r="B52" s="276">
        <v>42566</v>
      </c>
    </row>
    <row r="55" spans="1:6" x14ac:dyDescent="0.2">
      <c r="A55" t="s">
        <v>1099</v>
      </c>
    </row>
    <row r="56" spans="1:6" x14ac:dyDescent="0.2">
      <c r="A56" s="1375" t="s">
        <v>1160</v>
      </c>
      <c r="B56" s="1375" t="s">
        <v>1161</v>
      </c>
      <c r="C56" s="1374" t="s">
        <v>1162</v>
      </c>
      <c r="D56" s="1374" t="s">
        <v>1163</v>
      </c>
    </row>
    <row r="57" spans="1:6" ht="13.5" thickBot="1" x14ac:dyDescent="0.25">
      <c r="C57" s="404">
        <v>42968</v>
      </c>
      <c r="D57" s="404">
        <v>42999</v>
      </c>
    </row>
    <row r="58" spans="1:6" ht="13.5" thickBot="1" x14ac:dyDescent="0.25">
      <c r="A58" s="1" t="s">
        <v>787</v>
      </c>
      <c r="B58" s="1056">
        <v>42750</v>
      </c>
      <c r="C58">
        <v>31</v>
      </c>
      <c r="D58">
        <v>37</v>
      </c>
    </row>
    <row r="59" spans="1:6" ht="13.5" thickBot="1" x14ac:dyDescent="0.25">
      <c r="A59" s="1376" t="s">
        <v>788</v>
      </c>
      <c r="B59" s="1056">
        <v>42750</v>
      </c>
      <c r="C59">
        <v>58</v>
      </c>
    </row>
    <row r="60" spans="1:6" ht="13.5" thickBot="1" x14ac:dyDescent="0.25">
      <c r="A60" s="1377" t="s">
        <v>792</v>
      </c>
      <c r="B60" s="1056">
        <v>42750</v>
      </c>
      <c r="C60">
        <v>68</v>
      </c>
    </row>
    <row r="61" spans="1:6" ht="13.5" thickBot="1" x14ac:dyDescent="0.25">
      <c r="A61" s="1139" t="s">
        <v>785</v>
      </c>
      <c r="B61" s="1056">
        <v>42750</v>
      </c>
      <c r="C61">
        <v>31</v>
      </c>
      <c r="D61">
        <v>35</v>
      </c>
    </row>
    <row r="62" spans="1:6" ht="13.5" thickBot="1" x14ac:dyDescent="0.25">
      <c r="A62" s="1138" t="s">
        <v>786</v>
      </c>
      <c r="B62" s="1056">
        <v>42750</v>
      </c>
      <c r="C62">
        <v>54</v>
      </c>
    </row>
    <row r="63" spans="1:6" x14ac:dyDescent="0.2">
      <c r="A63" s="1207" t="s">
        <v>783</v>
      </c>
      <c r="B63" s="1056">
        <v>42750</v>
      </c>
      <c r="C63">
        <v>17</v>
      </c>
      <c r="D63">
        <v>17</v>
      </c>
    </row>
    <row r="64" spans="1:6" x14ac:dyDescent="0.2">
      <c r="A64" s="1207" t="s">
        <v>1014</v>
      </c>
      <c r="B64" s="1056">
        <v>42809</v>
      </c>
      <c r="C64">
        <v>31</v>
      </c>
    </row>
    <row r="65" spans="1:14" x14ac:dyDescent="0.2">
      <c r="A65" s="1207" t="s">
        <v>1072</v>
      </c>
      <c r="B65" s="1056">
        <v>42809</v>
      </c>
      <c r="C65">
        <v>51</v>
      </c>
      <c r="D65">
        <v>58</v>
      </c>
    </row>
    <row r="66" spans="1:14" x14ac:dyDescent="0.2">
      <c r="A66" s="1207" t="s">
        <v>793</v>
      </c>
      <c r="B66" s="1056">
        <v>42750</v>
      </c>
      <c r="C66">
        <v>30</v>
      </c>
      <c r="D66">
        <v>38</v>
      </c>
    </row>
    <row r="67" spans="1:14" x14ac:dyDescent="0.2">
      <c r="A67" s="1207" t="s">
        <v>1053</v>
      </c>
      <c r="B67" s="1056">
        <v>42887</v>
      </c>
      <c r="C67">
        <v>36</v>
      </c>
      <c r="D67">
        <v>45</v>
      </c>
      <c r="J67" s="453" t="s">
        <v>122</v>
      </c>
      <c r="L67" s="455"/>
      <c r="M67" s="831"/>
      <c r="N67" s="455"/>
    </row>
    <row r="68" spans="1:14" x14ac:dyDescent="0.2">
      <c r="A68" s="1207" t="s">
        <v>1054</v>
      </c>
      <c r="B68" s="1056">
        <v>42887</v>
      </c>
      <c r="C68">
        <v>13</v>
      </c>
      <c r="D68">
        <v>22</v>
      </c>
      <c r="J68" s="453" t="s">
        <v>126</v>
      </c>
      <c r="K68" s="456">
        <v>41383</v>
      </c>
      <c r="L68" s="459"/>
      <c r="M68" s="831"/>
      <c r="N68" s="455"/>
    </row>
    <row r="69" spans="1:14" ht="13.5" thickBot="1" x14ac:dyDescent="0.25">
      <c r="A69" s="1207" t="s">
        <v>1051</v>
      </c>
      <c r="B69" s="1056">
        <v>42887</v>
      </c>
      <c r="C69">
        <v>26</v>
      </c>
      <c r="D69">
        <v>30</v>
      </c>
      <c r="J69" s="453" t="s">
        <v>129</v>
      </c>
      <c r="L69" s="459"/>
      <c r="M69" s="831"/>
      <c r="N69" s="461"/>
    </row>
    <row r="70" spans="1:14" ht="13.5" thickBot="1" x14ac:dyDescent="0.25">
      <c r="A70" s="1139" t="s">
        <v>1046</v>
      </c>
      <c r="B70" s="1056">
        <v>42887</v>
      </c>
      <c r="C70">
        <v>16</v>
      </c>
      <c r="D70">
        <v>24</v>
      </c>
      <c r="J70" s="453" t="s">
        <v>132</v>
      </c>
      <c r="L70" s="455"/>
      <c r="M70" s="831"/>
      <c r="N70" s="455"/>
    </row>
    <row r="71" spans="1:14" x14ac:dyDescent="0.2">
      <c r="A71" s="1207" t="s">
        <v>1048</v>
      </c>
      <c r="B71" s="1056">
        <v>42887</v>
      </c>
      <c r="C71">
        <v>27</v>
      </c>
      <c r="J71" s="453" t="s">
        <v>136</v>
      </c>
      <c r="L71" s="455"/>
      <c r="M71" s="831"/>
      <c r="N71" s="461"/>
    </row>
    <row r="72" spans="1:14" x14ac:dyDescent="0.2">
      <c r="A72" s="1207" t="s">
        <v>1045</v>
      </c>
      <c r="B72" s="1056">
        <v>42887</v>
      </c>
      <c r="C72">
        <v>20</v>
      </c>
      <c r="D72">
        <v>28</v>
      </c>
      <c r="J72" s="453" t="s">
        <v>138</v>
      </c>
      <c r="L72" s="455"/>
      <c r="M72" s="831"/>
      <c r="N72" s="455"/>
    </row>
    <row r="73" spans="1:14" x14ac:dyDescent="0.2">
      <c r="A73" s="1207" t="s">
        <v>1044</v>
      </c>
      <c r="B73" s="1056">
        <v>42887</v>
      </c>
      <c r="C73">
        <v>13</v>
      </c>
      <c r="D73">
        <v>20</v>
      </c>
      <c r="J73" s="453" t="s">
        <v>140</v>
      </c>
      <c r="L73" s="455"/>
      <c r="M73" s="831"/>
      <c r="N73" s="455"/>
    </row>
    <row r="74" spans="1:14" x14ac:dyDescent="0.2">
      <c r="A74" s="1207" t="s">
        <v>774</v>
      </c>
      <c r="B74" s="1385">
        <v>42750</v>
      </c>
      <c r="C74">
        <v>85</v>
      </c>
      <c r="D74">
        <v>107</v>
      </c>
      <c r="J74" s="453" t="s">
        <v>142</v>
      </c>
      <c r="L74" s="455"/>
      <c r="M74" s="838"/>
      <c r="N74" s="455"/>
    </row>
    <row r="75" spans="1:14" x14ac:dyDescent="0.2">
      <c r="A75" s="1207" t="s">
        <v>778</v>
      </c>
      <c r="B75" s="1385">
        <v>42750</v>
      </c>
      <c r="C75">
        <v>71</v>
      </c>
      <c r="D75">
        <v>86</v>
      </c>
      <c r="J75" s="453" t="s">
        <v>145</v>
      </c>
      <c r="L75" s="455"/>
      <c r="M75" s="831"/>
      <c r="N75" s="455"/>
    </row>
    <row r="76" spans="1:14" x14ac:dyDescent="0.2">
      <c r="A76" s="1207" t="s">
        <v>1164</v>
      </c>
      <c r="B76" s="456">
        <v>41532</v>
      </c>
      <c r="C76">
        <v>353</v>
      </c>
      <c r="D76">
        <v>340</v>
      </c>
      <c r="J76" s="814" t="s">
        <v>147</v>
      </c>
      <c r="L76" s="816"/>
      <c r="M76" s="832"/>
      <c r="N76" s="817"/>
    </row>
    <row r="77" spans="1:14" x14ac:dyDescent="0.2">
      <c r="A77" s="1207" t="s">
        <v>1165</v>
      </c>
      <c r="B77" s="456">
        <v>41532</v>
      </c>
      <c r="C77">
        <v>387</v>
      </c>
      <c r="D77">
        <v>368</v>
      </c>
    </row>
    <row r="78" spans="1:14" ht="13.5" thickBot="1" x14ac:dyDescent="0.25">
      <c r="A78" s="1207" t="s">
        <v>1166</v>
      </c>
      <c r="B78" s="456">
        <v>41383</v>
      </c>
      <c r="C78">
        <v>751</v>
      </c>
      <c r="D78">
        <v>738</v>
      </c>
      <c r="J78" s="822" t="s">
        <v>444</v>
      </c>
      <c r="L78" s="823"/>
      <c r="M78" s="833"/>
      <c r="N78" s="822"/>
    </row>
    <row r="79" spans="1:14" ht="13.5" thickBot="1" x14ac:dyDescent="0.25">
      <c r="A79" s="1207" t="s">
        <v>1167</v>
      </c>
      <c r="B79" s="456">
        <v>41532</v>
      </c>
      <c r="C79">
        <v>522</v>
      </c>
      <c r="D79">
        <v>504</v>
      </c>
      <c r="J79" s="288" t="s">
        <v>108</v>
      </c>
      <c r="L79" s="351"/>
      <c r="M79" s="834"/>
      <c r="N79" s="289"/>
    </row>
    <row r="80" spans="1:14" ht="13.5" thickBot="1" x14ac:dyDescent="0.25">
      <c r="A80" s="1207" t="s">
        <v>145</v>
      </c>
      <c r="B80" s="456">
        <v>41564</v>
      </c>
      <c r="C80">
        <v>518</v>
      </c>
      <c r="D80">
        <v>518</v>
      </c>
      <c r="J80" s="297" t="s">
        <v>110</v>
      </c>
      <c r="L80" s="811"/>
      <c r="M80" s="835"/>
      <c r="N80" s="298"/>
    </row>
    <row r="81" spans="1:16" ht="13.5" thickBot="1" x14ac:dyDescent="0.25">
      <c r="A81" s="1207" t="s">
        <v>604</v>
      </c>
      <c r="B81" s="921">
        <v>42470</v>
      </c>
      <c r="C81">
        <v>324</v>
      </c>
      <c r="D81">
        <v>315</v>
      </c>
      <c r="J81" s="288" t="s">
        <v>214</v>
      </c>
      <c r="L81" s="311"/>
      <c r="M81" s="836"/>
      <c r="N81" s="289"/>
    </row>
    <row r="82" spans="1:16" ht="13.5" thickBot="1" x14ac:dyDescent="0.25">
      <c r="A82" s="1207" t="s">
        <v>595</v>
      </c>
      <c r="B82" s="1066">
        <v>42470</v>
      </c>
      <c r="C82">
        <v>233</v>
      </c>
      <c r="D82">
        <v>248</v>
      </c>
      <c r="J82" s="291" t="s">
        <v>160</v>
      </c>
      <c r="L82" s="303"/>
      <c r="M82" s="834"/>
      <c r="N82" s="289"/>
    </row>
    <row r="83" spans="1:16" ht="13.5" thickBot="1" x14ac:dyDescent="0.25">
      <c r="A83" s="1207" t="s">
        <v>566</v>
      </c>
      <c r="B83" s="658">
        <v>42435</v>
      </c>
      <c r="C83">
        <v>188</v>
      </c>
      <c r="D83">
        <v>205</v>
      </c>
    </row>
    <row r="84" spans="1:16" ht="13.5" thickBot="1" x14ac:dyDescent="0.25">
      <c r="A84" s="1207" t="s">
        <v>594</v>
      </c>
      <c r="B84" s="921">
        <v>42470</v>
      </c>
      <c r="C84">
        <v>219</v>
      </c>
      <c r="D84">
        <v>219</v>
      </c>
      <c r="J84" s="350"/>
    </row>
    <row r="85" spans="1:16" ht="13.5" thickBot="1" x14ac:dyDescent="0.25">
      <c r="A85" s="1207" t="s">
        <v>794</v>
      </c>
      <c r="B85" s="867">
        <v>42750</v>
      </c>
      <c r="C85">
        <v>77</v>
      </c>
      <c r="J85" s="825"/>
      <c r="K85" s="828"/>
      <c r="L85" s="826"/>
      <c r="M85" s="837"/>
      <c r="N85" s="827"/>
    </row>
    <row r="86" spans="1:16" ht="13.5" thickBot="1" x14ac:dyDescent="0.25">
      <c r="A86" s="1207" t="s">
        <v>596</v>
      </c>
      <c r="B86" s="658">
        <v>42470</v>
      </c>
      <c r="C86">
        <v>219</v>
      </c>
      <c r="D86">
        <v>217</v>
      </c>
    </row>
    <row r="87" spans="1:16" ht="13.5" thickBot="1" x14ac:dyDescent="0.25">
      <c r="A87" s="1207" t="s">
        <v>1168</v>
      </c>
      <c r="B87" s="818">
        <v>41562</v>
      </c>
      <c r="C87">
        <v>348</v>
      </c>
      <c r="D87">
        <v>343</v>
      </c>
      <c r="J87" s="633"/>
      <c r="K87" s="629"/>
      <c r="L87" s="673"/>
      <c r="M87" s="698"/>
      <c r="N87" s="631"/>
    </row>
    <row r="88" spans="1:16" ht="16.5" thickBot="1" x14ac:dyDescent="0.3">
      <c r="A88" s="1207" t="s">
        <v>214</v>
      </c>
      <c r="B88" s="1380">
        <v>42040</v>
      </c>
      <c r="C88">
        <v>441</v>
      </c>
      <c r="D88">
        <v>428</v>
      </c>
    </row>
    <row r="89" spans="1:16" ht="16.5" thickBot="1" x14ac:dyDescent="0.3">
      <c r="A89" s="1207" t="s">
        <v>109</v>
      </c>
      <c r="B89" s="629">
        <v>41931</v>
      </c>
      <c r="C89">
        <v>548</v>
      </c>
      <c r="D89">
        <v>492</v>
      </c>
      <c r="J89" s="1378" t="s">
        <v>109</v>
      </c>
      <c r="K89" s="745" t="s">
        <v>579</v>
      </c>
      <c r="L89" s="746" t="s">
        <v>13</v>
      </c>
      <c r="M89" s="747">
        <v>11500</v>
      </c>
      <c r="N89" s="631" t="s">
        <v>115</v>
      </c>
    </row>
    <row r="90" spans="1:16" ht="16.5" thickBot="1" x14ac:dyDescent="0.3">
      <c r="A90" s="1207" t="s">
        <v>222</v>
      </c>
      <c r="B90" s="629">
        <v>42040</v>
      </c>
      <c r="C90">
        <v>411</v>
      </c>
      <c r="D90">
        <v>388</v>
      </c>
      <c r="J90" s="1378" t="s">
        <v>222</v>
      </c>
      <c r="K90" s="745" t="s">
        <v>581</v>
      </c>
      <c r="L90" s="657" t="s">
        <v>13</v>
      </c>
      <c r="M90" s="751">
        <v>11500</v>
      </c>
      <c r="N90" s="631" t="s">
        <v>251</v>
      </c>
    </row>
    <row r="91" spans="1:16" ht="13.5" thickBot="1" x14ac:dyDescent="0.25">
      <c r="A91" s="1207" t="s">
        <v>1169</v>
      </c>
      <c r="B91" s="456">
        <v>41532</v>
      </c>
      <c r="C91">
        <v>444</v>
      </c>
      <c r="D91">
        <v>415</v>
      </c>
      <c r="J91" s="1379" t="s">
        <v>223</v>
      </c>
      <c r="K91" s="640" t="s">
        <v>514</v>
      </c>
      <c r="L91" s="1064" t="s">
        <v>6</v>
      </c>
      <c r="M91" s="1065">
        <v>11500</v>
      </c>
      <c r="N91" s="725" t="s">
        <v>251</v>
      </c>
    </row>
    <row r="92" spans="1:16" ht="16.5" thickBot="1" x14ac:dyDescent="0.3">
      <c r="A92" s="1207" t="s">
        <v>110</v>
      </c>
      <c r="B92" s="930">
        <v>41931</v>
      </c>
      <c r="C92">
        <v>365</v>
      </c>
      <c r="D92">
        <v>344</v>
      </c>
      <c r="F92" s="629"/>
      <c r="J92" s="608" t="s">
        <v>228</v>
      </c>
      <c r="K92" s="1386" t="s">
        <v>689</v>
      </c>
      <c r="L92" s="1387" t="s">
        <v>13</v>
      </c>
      <c r="M92" s="910">
        <v>9500</v>
      </c>
      <c r="N92" s="1388" t="s">
        <v>251</v>
      </c>
      <c r="O92" s="1389">
        <v>42040</v>
      </c>
      <c r="P92" s="513"/>
    </row>
    <row r="93" spans="1:16" ht="13.5" thickBot="1" x14ac:dyDescent="0.25">
      <c r="A93" s="1390" t="s">
        <v>1174</v>
      </c>
      <c r="B93" s="513"/>
      <c r="C93" s="1391">
        <v>372</v>
      </c>
      <c r="D93" s="1332">
        <v>358</v>
      </c>
      <c r="E93" s="513"/>
      <c r="F93" s="513"/>
      <c r="J93" s="762"/>
      <c r="K93" s="762"/>
      <c r="L93" s="763"/>
      <c r="M93" s="764">
        <v>9500</v>
      </c>
      <c r="N93" s="643"/>
      <c r="O93" s="762"/>
    </row>
    <row r="94" spans="1:16" ht="13.5" thickBot="1" x14ac:dyDescent="0.25">
      <c r="A94" s="1207" t="s">
        <v>444</v>
      </c>
      <c r="B94" s="824">
        <v>41792</v>
      </c>
      <c r="C94">
        <v>426</v>
      </c>
      <c r="D94">
        <v>420</v>
      </c>
      <c r="J94" s="1378" t="s">
        <v>452</v>
      </c>
      <c r="K94" s="745" t="s">
        <v>547</v>
      </c>
      <c r="L94" s="628" t="s">
        <v>13</v>
      </c>
      <c r="M94" s="759">
        <v>9000</v>
      </c>
      <c r="N94" s="628" t="s">
        <v>457</v>
      </c>
    </row>
    <row r="95" spans="1:16" ht="13.5" thickBot="1" x14ac:dyDescent="0.25">
      <c r="A95" s="1207" t="s">
        <v>1170</v>
      </c>
      <c r="B95" s="456">
        <v>41549</v>
      </c>
      <c r="C95">
        <v>357</v>
      </c>
      <c r="D95">
        <v>349</v>
      </c>
      <c r="J95" s="608" t="s">
        <v>566</v>
      </c>
      <c r="K95" s="745" t="s">
        <v>699</v>
      </c>
      <c r="L95" s="628" t="s">
        <v>13</v>
      </c>
      <c r="M95" s="790">
        <v>7000</v>
      </c>
      <c r="N95" s="631" t="s">
        <v>115</v>
      </c>
    </row>
    <row r="96" spans="1:16" ht="13.5" thickBot="1" x14ac:dyDescent="0.25">
      <c r="A96" s="1207" t="s">
        <v>791</v>
      </c>
      <c r="C96">
        <v>24</v>
      </c>
      <c r="D96">
        <v>30</v>
      </c>
      <c r="J96" s="422" t="s">
        <v>594</v>
      </c>
      <c r="K96" s="659" t="s">
        <v>726</v>
      </c>
      <c r="L96" s="767" t="s">
        <v>13</v>
      </c>
      <c r="M96" s="839">
        <v>5000</v>
      </c>
      <c r="N96" s="769" t="s">
        <v>115</v>
      </c>
    </row>
    <row r="97" spans="1:15" ht="13.5" thickBot="1" x14ac:dyDescent="0.25">
      <c r="A97" s="1207" t="s">
        <v>974</v>
      </c>
      <c r="B97" s="629">
        <v>42786</v>
      </c>
      <c r="C97">
        <v>74</v>
      </c>
      <c r="D97">
        <v>88</v>
      </c>
      <c r="J97" s="1379" t="s">
        <v>595</v>
      </c>
      <c r="K97" s="653" t="s">
        <v>727</v>
      </c>
      <c r="L97" s="1197" t="s">
        <v>13</v>
      </c>
      <c r="M97" s="1198">
        <v>6000</v>
      </c>
      <c r="N97" s="725" t="s">
        <v>115</v>
      </c>
    </row>
    <row r="98" spans="1:15" ht="13.5" thickBot="1" x14ac:dyDescent="0.25">
      <c r="A98" s="1207" t="s">
        <v>975</v>
      </c>
      <c r="B98" s="644">
        <v>42786</v>
      </c>
      <c r="C98">
        <v>54</v>
      </c>
      <c r="D98">
        <v>72</v>
      </c>
      <c r="J98" s="608" t="s">
        <v>596</v>
      </c>
      <c r="K98" s="843" t="s">
        <v>728</v>
      </c>
      <c r="L98" s="631" t="s">
        <v>13</v>
      </c>
      <c r="M98" s="910">
        <v>6000</v>
      </c>
      <c r="N98" s="631" t="s">
        <v>115</v>
      </c>
    </row>
    <row r="99" spans="1:15" ht="13.5" thickBot="1" x14ac:dyDescent="0.25">
      <c r="A99" s="1207" t="s">
        <v>223</v>
      </c>
      <c r="B99" s="629">
        <v>42040</v>
      </c>
      <c r="C99">
        <v>454</v>
      </c>
      <c r="D99">
        <v>434</v>
      </c>
      <c r="J99" s="422" t="s">
        <v>604</v>
      </c>
      <c r="K99" s="659" t="s">
        <v>676</v>
      </c>
      <c r="L99" s="769" t="s">
        <v>13</v>
      </c>
      <c r="M99" s="1199">
        <v>5000</v>
      </c>
      <c r="N99" s="769" t="s">
        <v>115</v>
      </c>
    </row>
    <row r="100" spans="1:15" ht="13.5" thickBot="1" x14ac:dyDescent="0.25">
      <c r="A100" s="1207" t="s">
        <v>452</v>
      </c>
      <c r="B100" s="629">
        <v>42231</v>
      </c>
      <c r="C100">
        <v>438</v>
      </c>
      <c r="D100">
        <v>442</v>
      </c>
      <c r="J100" s="633" t="s">
        <v>774</v>
      </c>
      <c r="K100" t="s">
        <v>1032</v>
      </c>
      <c r="L100" s="649" t="s">
        <v>6</v>
      </c>
      <c r="M100" s="1171">
        <v>7000</v>
      </c>
      <c r="N100" s="1172" t="s">
        <v>115</v>
      </c>
      <c r="O100" s="644"/>
    </row>
    <row r="101" spans="1:15" ht="16.5" thickBot="1" x14ac:dyDescent="0.3">
      <c r="A101" s="1207" t="s">
        <v>160</v>
      </c>
      <c r="B101" s="1380">
        <v>41997</v>
      </c>
      <c r="C101">
        <v>488</v>
      </c>
      <c r="D101">
        <v>463</v>
      </c>
      <c r="J101" s="633" t="s">
        <v>778</v>
      </c>
      <c r="K101" t="s">
        <v>1026</v>
      </c>
      <c r="L101" s="633" t="s">
        <v>6</v>
      </c>
      <c r="M101" s="1219">
        <v>5000</v>
      </c>
      <c r="N101" s="1218" t="s">
        <v>115</v>
      </c>
      <c r="O101" s="644"/>
    </row>
    <row r="102" spans="1:15" ht="16.5" thickBot="1" x14ac:dyDescent="0.3">
      <c r="A102" s="1207" t="s">
        <v>108</v>
      </c>
      <c r="B102" s="1380">
        <v>41931</v>
      </c>
      <c r="C102">
        <v>488</v>
      </c>
      <c r="D102">
        <v>488</v>
      </c>
      <c r="J102" s="633" t="s">
        <v>783</v>
      </c>
      <c r="K102" t="s">
        <v>994</v>
      </c>
      <c r="L102" s="633" t="s">
        <v>9</v>
      </c>
      <c r="M102" s="1293">
        <v>1600</v>
      </c>
      <c r="N102" s="1117" t="s">
        <v>115</v>
      </c>
    </row>
    <row r="103" spans="1:15" ht="13.5" thickBot="1" x14ac:dyDescent="0.25">
      <c r="A103" s="1207" t="s">
        <v>1171</v>
      </c>
      <c r="B103" s="456">
        <v>41426</v>
      </c>
      <c r="C103">
        <v>520</v>
      </c>
      <c r="D103">
        <v>525</v>
      </c>
      <c r="J103" s="762"/>
      <c r="K103" s="762"/>
      <c r="L103" s="763"/>
      <c r="M103" s="764"/>
      <c r="N103" s="643"/>
      <c r="O103" s="762"/>
    </row>
    <row r="104" spans="1:15" ht="13.5" thickBot="1" x14ac:dyDescent="0.25">
      <c r="J104" s="649" t="s">
        <v>974</v>
      </c>
      <c r="K104" s="7" t="s">
        <v>977</v>
      </c>
      <c r="L104" s="673" t="s">
        <v>13</v>
      </c>
      <c r="M104" s="636">
        <v>2500</v>
      </c>
      <c r="N104" s="631" t="s">
        <v>457</v>
      </c>
    </row>
    <row r="105" spans="1:15" ht="13.5" thickBot="1" x14ac:dyDescent="0.25">
      <c r="J105" s="649" t="s">
        <v>975</v>
      </c>
      <c r="K105" s="492" t="s">
        <v>977</v>
      </c>
      <c r="L105" s="682" t="s">
        <v>13</v>
      </c>
      <c r="M105" s="764">
        <v>2500</v>
      </c>
      <c r="N105" s="631" t="s">
        <v>457</v>
      </c>
    </row>
    <row r="106" spans="1:15" ht="13.5" thickBot="1" x14ac:dyDescent="0.25">
      <c r="J106" s="633" t="s">
        <v>1072</v>
      </c>
      <c r="K106" s="7" t="s">
        <v>1155</v>
      </c>
      <c r="L106" s="673" t="s">
        <v>13</v>
      </c>
      <c r="M106" s="1373">
        <v>2500</v>
      </c>
      <c r="N106" s="631" t="s">
        <v>457</v>
      </c>
      <c r="O106" s="629"/>
    </row>
    <row r="107" spans="1:15" ht="15.75" thickBot="1" x14ac:dyDescent="0.25">
      <c r="J107" s="633" t="s">
        <v>1044</v>
      </c>
      <c r="K107" s="1270" t="s">
        <v>1157</v>
      </c>
      <c r="L107" s="633" t="s">
        <v>9</v>
      </c>
      <c r="M107" s="698">
        <v>1600</v>
      </c>
      <c r="N107" s="631" t="s">
        <v>32</v>
      </c>
      <c r="O107" s="629"/>
    </row>
    <row r="108" spans="1:15" ht="15.75" thickBot="1" x14ac:dyDescent="0.25">
      <c r="J108" s="686" t="s">
        <v>1051</v>
      </c>
      <c r="K108" s="1191" t="s">
        <v>998</v>
      </c>
      <c r="L108" s="686" t="s">
        <v>9</v>
      </c>
      <c r="M108" s="723">
        <v>3000</v>
      </c>
      <c r="N108" s="769" t="s">
        <v>32</v>
      </c>
      <c r="O108" s="1153"/>
    </row>
  </sheetData>
  <pageMargins left="0.7" right="0.7" top="0.75" bottom="0.75" header="0.3" footer="0.3"/>
  <pageSetup scale="67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32"/>
  <sheetViews>
    <sheetView topLeftCell="A19" workbookViewId="0">
      <selection sqref="A1:M32"/>
    </sheetView>
  </sheetViews>
  <sheetFormatPr defaultColWidth="9.140625" defaultRowHeight="12.75" x14ac:dyDescent="0.2"/>
  <cols>
    <col min="1" max="1" width="14.42578125" style="664" customWidth="1"/>
    <col min="2" max="2" width="9.140625" style="123"/>
    <col min="3" max="3" width="9.140625" style="431"/>
    <col min="6" max="6" width="9.140625" style="123"/>
    <col min="7" max="7" width="9.140625" style="431"/>
    <col min="8" max="8" width="9.140625" style="1362"/>
    <col min="9" max="9" width="9.140625" style="1363"/>
    <col min="10" max="10" width="9.140625" style="1362"/>
    <col min="11" max="11" width="9.140625" style="1363"/>
    <col min="12" max="12" width="9.140625" style="1362"/>
    <col min="13" max="13" width="9.140625" style="1363"/>
    <col min="15" max="15" width="10.85546875" bestFit="1" customWidth="1"/>
    <col min="18" max="18" width="36.140625" customWidth="1"/>
    <col min="19" max="19" width="26.5703125" bestFit="1" customWidth="1"/>
  </cols>
  <sheetData>
    <row r="1" spans="1:19" ht="37.5" customHeight="1" thickBot="1" x14ac:dyDescent="0.45">
      <c r="A1" s="1462" t="s">
        <v>6</v>
      </c>
      <c r="B1" s="1846" t="s">
        <v>701</v>
      </c>
      <c r="C1" s="1848" t="s">
        <v>1135</v>
      </c>
      <c r="D1" s="1846" t="s">
        <v>701</v>
      </c>
      <c r="E1" s="1848" t="s">
        <v>1135</v>
      </c>
      <c r="F1" s="1846" t="s">
        <v>701</v>
      </c>
      <c r="G1" s="1848" t="s">
        <v>1135</v>
      </c>
      <c r="H1" s="1846" t="s">
        <v>701</v>
      </c>
      <c r="I1" s="1848" t="s">
        <v>1135</v>
      </c>
      <c r="J1" s="1846" t="s">
        <v>701</v>
      </c>
      <c r="K1" s="1848" t="s">
        <v>1135</v>
      </c>
      <c r="L1" s="1846" t="s">
        <v>701</v>
      </c>
      <c r="M1" s="1848" t="s">
        <v>1135</v>
      </c>
      <c r="N1" s="1836"/>
      <c r="O1" s="1841" t="s">
        <v>1152</v>
      </c>
      <c r="P1" s="1842"/>
      <c r="Q1" s="1842"/>
      <c r="R1" s="1843"/>
      <c r="S1" s="1367" t="s">
        <v>724</v>
      </c>
    </row>
    <row r="2" spans="1:19" ht="23.25" customHeight="1" thickBot="1" x14ac:dyDescent="0.45">
      <c r="A2" s="1463" t="s">
        <v>13</v>
      </c>
      <c r="B2" s="1847"/>
      <c r="C2" s="1849"/>
      <c r="D2" s="1847"/>
      <c r="E2" s="1849"/>
      <c r="F2" s="1847"/>
      <c r="G2" s="1849"/>
      <c r="H2" s="1847"/>
      <c r="I2" s="1849"/>
      <c r="J2" s="1847"/>
      <c r="K2" s="1849"/>
      <c r="L2" s="1847"/>
      <c r="M2" s="1849"/>
      <c r="N2" s="1836"/>
      <c r="O2" s="1368" t="s">
        <v>702</v>
      </c>
      <c r="P2" s="1844" t="s">
        <v>530</v>
      </c>
      <c r="Q2" s="1844"/>
      <c r="R2" s="1845"/>
      <c r="S2" s="1366" t="s">
        <v>723</v>
      </c>
    </row>
    <row r="3" spans="1:19" ht="23.25" customHeight="1" x14ac:dyDescent="0.4">
      <c r="A3" s="1464" t="s">
        <v>1137</v>
      </c>
      <c r="B3" s="1850"/>
      <c r="C3" s="1832"/>
      <c r="D3" s="1834"/>
      <c r="E3" s="1832"/>
      <c r="F3" s="1834"/>
      <c r="G3" s="1832"/>
      <c r="H3" s="1834"/>
      <c r="I3" s="1832"/>
      <c r="J3" s="1834"/>
      <c r="K3" s="1832"/>
      <c r="L3" s="1834"/>
      <c r="M3" s="1832"/>
      <c r="O3" s="1369" t="s">
        <v>703</v>
      </c>
      <c r="P3" s="1839" t="s">
        <v>11</v>
      </c>
      <c r="Q3" s="1839"/>
      <c r="R3" s="1840"/>
      <c r="S3" s="1364" t="s">
        <v>723</v>
      </c>
    </row>
    <row r="4" spans="1:19" ht="23.25" customHeight="1" thickBot="1" x14ac:dyDescent="0.45">
      <c r="A4" s="1465" t="s">
        <v>1136</v>
      </c>
      <c r="B4" s="1835"/>
      <c r="C4" s="1833"/>
      <c r="D4" s="1835"/>
      <c r="E4" s="1833"/>
      <c r="F4" s="1835"/>
      <c r="G4" s="1833"/>
      <c r="H4" s="1835"/>
      <c r="I4" s="1833"/>
      <c r="J4" s="1835"/>
      <c r="K4" s="1833"/>
      <c r="L4" s="1835"/>
      <c r="M4" s="1833"/>
      <c r="O4" s="1369" t="s">
        <v>708</v>
      </c>
      <c r="P4" s="1839" t="s">
        <v>14</v>
      </c>
      <c r="Q4" s="1839"/>
      <c r="R4" s="1840"/>
      <c r="S4" s="1364" t="s">
        <v>723</v>
      </c>
    </row>
    <row r="5" spans="1:19" ht="23.25" customHeight="1" x14ac:dyDescent="0.4">
      <c r="A5" s="1464" t="s">
        <v>1148</v>
      </c>
      <c r="B5" s="1834"/>
      <c r="C5" s="1832"/>
      <c r="D5" s="1834"/>
      <c r="E5" s="1832"/>
      <c r="F5" s="1834"/>
      <c r="G5" s="1832"/>
      <c r="H5" s="1834"/>
      <c r="I5" s="1832"/>
      <c r="J5" s="1834"/>
      <c r="K5" s="1832"/>
      <c r="L5" s="1834"/>
      <c r="M5" s="1832"/>
      <c r="O5" s="1369" t="s">
        <v>707</v>
      </c>
      <c r="P5" s="1839" t="s">
        <v>718</v>
      </c>
      <c r="Q5" s="1839"/>
      <c r="R5" s="1840"/>
      <c r="S5" s="1364" t="s">
        <v>723</v>
      </c>
    </row>
    <row r="6" spans="1:19" ht="23.25" customHeight="1" thickBot="1" x14ac:dyDescent="0.45">
      <c r="A6" s="1465" t="s">
        <v>1138</v>
      </c>
      <c r="B6" s="1835"/>
      <c r="C6" s="1833"/>
      <c r="D6" s="1835"/>
      <c r="E6" s="1833"/>
      <c r="F6" s="1835"/>
      <c r="G6" s="1833"/>
      <c r="H6" s="1835"/>
      <c r="I6" s="1833"/>
      <c r="J6" s="1835"/>
      <c r="K6" s="1833"/>
      <c r="L6" s="1835"/>
      <c r="M6" s="1833"/>
      <c r="O6" s="1369" t="s">
        <v>531</v>
      </c>
      <c r="P6" s="1839" t="s">
        <v>27</v>
      </c>
      <c r="Q6" s="1839"/>
      <c r="R6" s="1840"/>
      <c r="S6" s="1364" t="s">
        <v>723</v>
      </c>
    </row>
    <row r="7" spans="1:19" ht="23.25" customHeight="1" x14ac:dyDescent="0.4">
      <c r="A7" s="1466" t="s">
        <v>1148</v>
      </c>
      <c r="B7" s="1834"/>
      <c r="C7" s="1832"/>
      <c r="D7" s="1858"/>
      <c r="E7" s="1832"/>
      <c r="F7" s="1834"/>
      <c r="G7" s="1832"/>
      <c r="H7" s="1834"/>
      <c r="I7" s="1832"/>
      <c r="J7" s="1834"/>
      <c r="K7" s="1832"/>
      <c r="L7" s="1834"/>
      <c r="M7" s="1832"/>
      <c r="O7" s="1369" t="s">
        <v>704</v>
      </c>
      <c r="P7" s="1839" t="s">
        <v>713</v>
      </c>
      <c r="Q7" s="1839"/>
      <c r="R7" s="1840"/>
      <c r="S7" s="1364" t="s">
        <v>723</v>
      </c>
    </row>
    <row r="8" spans="1:19" ht="23.25" customHeight="1" thickBot="1" x14ac:dyDescent="0.45">
      <c r="A8" s="1467" t="s">
        <v>1149</v>
      </c>
      <c r="B8" s="1835"/>
      <c r="C8" s="1833"/>
      <c r="D8" s="1856"/>
      <c r="E8" s="1833"/>
      <c r="F8" s="1835"/>
      <c r="G8" s="1833"/>
      <c r="H8" s="1835"/>
      <c r="I8" s="1833"/>
      <c r="J8" s="1835"/>
      <c r="K8" s="1833"/>
      <c r="L8" s="1835"/>
      <c r="M8" s="1833"/>
      <c r="O8" s="1369" t="s">
        <v>709</v>
      </c>
      <c r="P8" s="1839" t="s">
        <v>719</v>
      </c>
      <c r="Q8" s="1839"/>
      <c r="R8" s="1840"/>
      <c r="S8" s="1364"/>
    </row>
    <row r="9" spans="1:19" ht="23.25" customHeight="1" x14ac:dyDescent="0.4">
      <c r="A9" s="1466" t="s">
        <v>1140</v>
      </c>
      <c r="B9" s="1834"/>
      <c r="C9" s="1832"/>
      <c r="D9" s="1834"/>
      <c r="E9" s="1832"/>
      <c r="F9" s="1834"/>
      <c r="G9" s="1832"/>
      <c r="H9" s="1834"/>
      <c r="I9" s="1832"/>
      <c r="J9" s="1834"/>
      <c r="K9" s="1832"/>
      <c r="L9" s="1834"/>
      <c r="M9" s="1832"/>
      <c r="O9" s="1369" t="s">
        <v>710</v>
      </c>
      <c r="P9" s="1839" t="s">
        <v>720</v>
      </c>
      <c r="Q9" s="1839"/>
      <c r="R9" s="1840"/>
      <c r="S9" s="1364"/>
    </row>
    <row r="10" spans="1:19" ht="23.25" customHeight="1" thickBot="1" x14ac:dyDescent="0.45">
      <c r="A10" s="1468" t="s">
        <v>1139</v>
      </c>
      <c r="B10" s="1835"/>
      <c r="C10" s="1833"/>
      <c r="D10" s="1835"/>
      <c r="E10" s="1833"/>
      <c r="F10" s="1835"/>
      <c r="G10" s="1833"/>
      <c r="H10" s="1835"/>
      <c r="I10" s="1833"/>
      <c r="J10" s="1835"/>
      <c r="K10" s="1833"/>
      <c r="L10" s="1835"/>
      <c r="M10" s="1833"/>
      <c r="O10" s="1369" t="s">
        <v>706</v>
      </c>
      <c r="P10" s="1839" t="s">
        <v>50</v>
      </c>
      <c r="Q10" s="1839"/>
      <c r="R10" s="1840"/>
      <c r="S10" s="1364" t="s">
        <v>723</v>
      </c>
    </row>
    <row r="11" spans="1:19" ht="23.25" customHeight="1" x14ac:dyDescent="0.4">
      <c r="A11" s="1466" t="s">
        <v>1140</v>
      </c>
      <c r="B11" s="1830"/>
      <c r="C11" s="1828"/>
      <c r="D11" s="1830"/>
      <c r="E11" s="1828"/>
      <c r="F11" s="1830"/>
      <c r="G11" s="1828"/>
      <c r="H11" s="1830"/>
      <c r="I11" s="1828"/>
      <c r="J11" s="1830"/>
      <c r="K11" s="1828"/>
      <c r="L11" s="1830"/>
      <c r="M11" s="1828"/>
      <c r="O11" s="1369" t="s">
        <v>705</v>
      </c>
      <c r="P11" s="1839" t="s">
        <v>715</v>
      </c>
      <c r="Q11" s="1839"/>
      <c r="R11" s="1840"/>
      <c r="S11" s="1364" t="s">
        <v>723</v>
      </c>
    </row>
    <row r="12" spans="1:19" ht="23.25" customHeight="1" thickBot="1" x14ac:dyDescent="0.45">
      <c r="A12" s="1469" t="s">
        <v>1143</v>
      </c>
      <c r="B12" s="1831"/>
      <c r="C12" s="1829"/>
      <c r="D12" s="1831"/>
      <c r="E12" s="1829"/>
      <c r="F12" s="1831"/>
      <c r="G12" s="1829"/>
      <c r="H12" s="1831"/>
      <c r="I12" s="1829"/>
      <c r="J12" s="1831"/>
      <c r="K12" s="1829"/>
      <c r="L12" s="1831"/>
      <c r="M12" s="1829"/>
      <c r="O12" s="1369" t="s">
        <v>629</v>
      </c>
      <c r="P12" s="1839" t="s">
        <v>29</v>
      </c>
      <c r="Q12" s="1839"/>
      <c r="R12" s="1840"/>
      <c r="S12" s="1364" t="s">
        <v>723</v>
      </c>
    </row>
    <row r="13" spans="1:19" ht="23.25" customHeight="1" x14ac:dyDescent="0.4">
      <c r="A13" s="1461" t="s">
        <v>1142</v>
      </c>
      <c r="B13" s="1858" t="s">
        <v>1204</v>
      </c>
      <c r="C13" s="1832" t="s">
        <v>1220</v>
      </c>
      <c r="D13" s="1858" t="s">
        <v>1208</v>
      </c>
      <c r="E13" s="1832" t="s">
        <v>1220</v>
      </c>
      <c r="F13" s="1858" t="s">
        <v>1219</v>
      </c>
      <c r="G13" s="1832"/>
      <c r="H13" s="1851" t="s">
        <v>1221</v>
      </c>
      <c r="I13" s="1852"/>
      <c r="J13" s="1834"/>
      <c r="K13" s="1832"/>
      <c r="L13" s="1834"/>
      <c r="M13" s="1832"/>
      <c r="O13" s="1369" t="s">
        <v>717</v>
      </c>
      <c r="P13" s="1839" t="s">
        <v>716</v>
      </c>
      <c r="Q13" s="1839"/>
      <c r="R13" s="1840"/>
      <c r="S13" s="1364"/>
    </row>
    <row r="14" spans="1:19" ht="23.25" customHeight="1" thickBot="1" x14ac:dyDescent="0.45">
      <c r="A14" s="1467" t="s">
        <v>1143</v>
      </c>
      <c r="B14" s="1856"/>
      <c r="C14" s="1833"/>
      <c r="D14" s="1856"/>
      <c r="E14" s="1833"/>
      <c r="F14" s="1856"/>
      <c r="G14" s="1833"/>
      <c r="H14" s="1853"/>
      <c r="I14" s="1854"/>
      <c r="J14" s="1835"/>
      <c r="K14" s="1833"/>
      <c r="L14" s="1835"/>
      <c r="M14" s="1833"/>
      <c r="O14" s="1369" t="s">
        <v>736</v>
      </c>
      <c r="P14" s="1839" t="s">
        <v>711</v>
      </c>
      <c r="Q14" s="1839"/>
      <c r="R14" s="1840"/>
      <c r="S14" s="1364" t="s">
        <v>723</v>
      </c>
    </row>
    <row r="15" spans="1:19" ht="23.25" customHeight="1" x14ac:dyDescent="0.4">
      <c r="A15" s="1466" t="s">
        <v>1214</v>
      </c>
      <c r="B15" s="1834"/>
      <c r="C15" s="1832"/>
      <c r="D15" s="1834"/>
      <c r="E15" s="1832"/>
      <c r="F15" s="1834"/>
      <c r="G15" s="1832"/>
      <c r="H15" s="1834"/>
      <c r="I15" s="1832"/>
      <c r="J15" s="1834"/>
      <c r="K15" s="1832"/>
      <c r="L15" s="1834"/>
      <c r="M15" s="1832"/>
      <c r="O15" s="1369" t="s">
        <v>737</v>
      </c>
      <c r="P15" s="1839" t="s">
        <v>519</v>
      </c>
      <c r="Q15" s="1839"/>
      <c r="R15" s="1840"/>
      <c r="S15" s="1364" t="s">
        <v>723</v>
      </c>
    </row>
    <row r="16" spans="1:19" ht="23.25" customHeight="1" thickBot="1" x14ac:dyDescent="0.45">
      <c r="A16" s="1467" t="s">
        <v>1141</v>
      </c>
      <c r="B16" s="1835"/>
      <c r="C16" s="1833"/>
      <c r="D16" s="1835"/>
      <c r="E16" s="1833"/>
      <c r="F16" s="1835"/>
      <c r="G16" s="1833"/>
      <c r="H16" s="1835"/>
      <c r="I16" s="1833"/>
      <c r="J16" s="1835"/>
      <c r="K16" s="1833"/>
      <c r="L16" s="1835"/>
      <c r="M16" s="1833"/>
      <c r="O16" s="1369" t="s">
        <v>738</v>
      </c>
      <c r="P16" s="1839" t="s">
        <v>712</v>
      </c>
      <c r="Q16" s="1839"/>
      <c r="R16" s="1840"/>
      <c r="S16" s="1364"/>
    </row>
    <row r="17" spans="1:19" ht="23.25" customHeight="1" x14ac:dyDescent="0.4">
      <c r="A17" s="1466" t="s">
        <v>1144</v>
      </c>
      <c r="B17" s="1858" t="s">
        <v>1205</v>
      </c>
      <c r="C17" s="1857" t="s">
        <v>1220</v>
      </c>
      <c r="D17" s="1858"/>
      <c r="E17" s="1832"/>
      <c r="F17" s="1834"/>
      <c r="G17" s="1832"/>
      <c r="H17" s="1834"/>
      <c r="I17" s="1832"/>
      <c r="J17" s="1834"/>
      <c r="K17" s="1832"/>
      <c r="L17" s="1834"/>
      <c r="M17" s="1832"/>
      <c r="O17" s="1369" t="s">
        <v>739</v>
      </c>
      <c r="P17" s="1839" t="s">
        <v>714</v>
      </c>
      <c r="Q17" s="1839"/>
      <c r="R17" s="1840"/>
      <c r="S17" s="1364"/>
    </row>
    <row r="18" spans="1:19" ht="23.25" customHeight="1" thickBot="1" x14ac:dyDescent="0.45">
      <c r="A18" s="1467" t="s">
        <v>1145</v>
      </c>
      <c r="B18" s="1856"/>
      <c r="C18" s="1833"/>
      <c r="D18" s="1856"/>
      <c r="E18" s="1833"/>
      <c r="F18" s="1835"/>
      <c r="G18" s="1833"/>
      <c r="H18" s="1835"/>
      <c r="I18" s="1833"/>
      <c r="J18" s="1835"/>
      <c r="K18" s="1833"/>
      <c r="L18" s="1835"/>
      <c r="M18" s="1833"/>
      <c r="O18" s="1369" t="s">
        <v>740</v>
      </c>
      <c r="P18" s="1839" t="s">
        <v>722</v>
      </c>
      <c r="Q18" s="1839"/>
      <c r="R18" s="1840"/>
      <c r="S18" s="1364" t="s">
        <v>723</v>
      </c>
    </row>
    <row r="19" spans="1:19" ht="23.25" customHeight="1" thickBot="1" x14ac:dyDescent="0.45">
      <c r="A19" s="1466" t="s">
        <v>1146</v>
      </c>
      <c r="B19" s="1855" t="s">
        <v>1206</v>
      </c>
      <c r="C19" s="1857" t="s">
        <v>1220</v>
      </c>
      <c r="D19" s="1858" t="s">
        <v>1207</v>
      </c>
      <c r="E19" s="1857" t="s">
        <v>1220</v>
      </c>
      <c r="F19" s="1858" t="s">
        <v>1209</v>
      </c>
      <c r="G19" s="1832"/>
      <c r="H19" s="1834"/>
      <c r="I19" s="1832"/>
      <c r="J19" s="1834"/>
      <c r="K19" s="1832"/>
      <c r="L19" s="1834"/>
      <c r="M19" s="1832"/>
      <c r="O19" s="1370" t="s">
        <v>741</v>
      </c>
      <c r="P19" s="1837" t="s">
        <v>721</v>
      </c>
      <c r="Q19" s="1837"/>
      <c r="R19" s="1838"/>
      <c r="S19" s="1365" t="s">
        <v>723</v>
      </c>
    </row>
    <row r="20" spans="1:19" ht="23.25" customHeight="1" thickBot="1" x14ac:dyDescent="0.3">
      <c r="A20" s="1467" t="s">
        <v>1147</v>
      </c>
      <c r="B20" s="1856"/>
      <c r="C20" s="1833"/>
      <c r="D20" s="1856"/>
      <c r="E20" s="1833"/>
      <c r="F20" s="1856"/>
      <c r="G20" s="1833"/>
      <c r="H20" s="1835"/>
      <c r="I20" s="1833"/>
      <c r="J20" s="1835"/>
      <c r="K20" s="1833"/>
      <c r="L20" s="1835"/>
      <c r="M20" s="1833"/>
    </row>
    <row r="21" spans="1:19" ht="23.25" customHeight="1" x14ac:dyDescent="0.25">
      <c r="A21" s="1464" t="s">
        <v>1150</v>
      </c>
      <c r="B21" s="1834"/>
      <c r="C21" s="1832"/>
      <c r="D21" s="1834"/>
      <c r="E21" s="1832"/>
      <c r="F21" s="1834"/>
      <c r="G21" s="1832"/>
      <c r="H21" s="1834"/>
      <c r="I21" s="1832"/>
      <c r="J21" s="1834"/>
      <c r="K21" s="1832"/>
      <c r="L21" s="1834"/>
      <c r="M21" s="1832"/>
    </row>
    <row r="22" spans="1:19" ht="23.25" customHeight="1" thickBot="1" x14ac:dyDescent="0.3">
      <c r="A22" s="1465" t="s">
        <v>1151</v>
      </c>
      <c r="B22" s="1835"/>
      <c r="C22" s="1833"/>
      <c r="D22" s="1835"/>
      <c r="E22" s="1833"/>
      <c r="F22" s="1835"/>
      <c r="G22" s="1833"/>
      <c r="H22" s="1835"/>
      <c r="I22" s="1833"/>
      <c r="J22" s="1835"/>
      <c r="K22" s="1833"/>
      <c r="L22" s="1835"/>
      <c r="M22" s="1833"/>
    </row>
    <row r="23" spans="1:19" ht="23.25" customHeight="1" x14ac:dyDescent="0.25">
      <c r="A23" s="1464" t="s">
        <v>1202</v>
      </c>
      <c r="B23" s="1834"/>
      <c r="C23" s="1832"/>
      <c r="D23" s="1834"/>
      <c r="E23" s="1832"/>
      <c r="F23" s="1834"/>
      <c r="G23" s="1832"/>
      <c r="H23" s="1834"/>
      <c r="I23" s="1832"/>
      <c r="J23" s="1834"/>
      <c r="K23" s="1832"/>
      <c r="L23" s="1834"/>
      <c r="M23" s="1832"/>
    </row>
    <row r="24" spans="1:19" ht="23.25" customHeight="1" thickBot="1" x14ac:dyDescent="0.3">
      <c r="A24" s="1465" t="s">
        <v>1203</v>
      </c>
      <c r="B24" s="1835"/>
      <c r="C24" s="1833"/>
      <c r="D24" s="1835"/>
      <c r="E24" s="1833"/>
      <c r="F24" s="1835"/>
      <c r="G24" s="1833"/>
      <c r="H24" s="1835"/>
      <c r="I24" s="1833"/>
      <c r="J24" s="1835"/>
      <c r="K24" s="1833"/>
      <c r="L24" s="1835"/>
      <c r="M24" s="1833"/>
    </row>
    <row r="25" spans="1:19" ht="23.25" customHeight="1" x14ac:dyDescent="0.25">
      <c r="A25" s="1464" t="s">
        <v>1210</v>
      </c>
      <c r="B25" s="1834"/>
      <c r="C25" s="1832"/>
      <c r="D25" s="1834"/>
      <c r="E25" s="1832"/>
      <c r="F25" s="1834"/>
      <c r="G25" s="1832"/>
      <c r="H25" s="1834"/>
      <c r="I25" s="1832"/>
      <c r="J25" s="1834"/>
      <c r="K25" s="1832"/>
      <c r="L25" s="1834"/>
      <c r="M25" s="1832"/>
    </row>
    <row r="26" spans="1:19" ht="23.25" customHeight="1" thickBot="1" x14ac:dyDescent="0.3">
      <c r="A26" s="1465" t="s">
        <v>1211</v>
      </c>
      <c r="B26" s="1835"/>
      <c r="C26" s="1833"/>
      <c r="D26" s="1835"/>
      <c r="E26" s="1833"/>
      <c r="F26" s="1835"/>
      <c r="G26" s="1833"/>
      <c r="H26" s="1835"/>
      <c r="I26" s="1833"/>
      <c r="J26" s="1835"/>
      <c r="K26" s="1833"/>
      <c r="L26" s="1835"/>
      <c r="M26" s="1833"/>
    </row>
    <row r="27" spans="1:19" ht="23.25" customHeight="1" x14ac:dyDescent="0.25">
      <c r="A27" s="1464" t="s">
        <v>1212</v>
      </c>
      <c r="B27" s="1834"/>
      <c r="C27" s="1832"/>
      <c r="D27" s="1834"/>
      <c r="E27" s="1832"/>
      <c r="F27" s="1834"/>
      <c r="G27" s="1832"/>
      <c r="H27" s="1834"/>
      <c r="I27" s="1832"/>
      <c r="J27" s="1834"/>
      <c r="K27" s="1832"/>
      <c r="L27" s="1834"/>
      <c r="M27" s="1832"/>
    </row>
    <row r="28" spans="1:19" ht="23.25" customHeight="1" thickBot="1" x14ac:dyDescent="0.3">
      <c r="A28" s="1465" t="s">
        <v>1213</v>
      </c>
      <c r="B28" s="1835"/>
      <c r="C28" s="1833"/>
      <c r="D28" s="1835"/>
      <c r="E28" s="1833"/>
      <c r="F28" s="1835"/>
      <c r="G28" s="1833"/>
      <c r="H28" s="1835"/>
      <c r="I28" s="1833"/>
      <c r="J28" s="1835"/>
      <c r="K28" s="1833"/>
      <c r="L28" s="1835"/>
      <c r="M28" s="1833"/>
    </row>
    <row r="29" spans="1:19" ht="23.25" customHeight="1" x14ac:dyDescent="0.25">
      <c r="A29" s="1464" t="s">
        <v>1215</v>
      </c>
      <c r="B29" s="1834"/>
      <c r="C29" s="1832"/>
      <c r="D29" s="1834"/>
      <c r="E29" s="1832"/>
      <c r="F29" s="1834"/>
      <c r="G29" s="1832"/>
      <c r="H29" s="1834"/>
      <c r="I29" s="1832"/>
      <c r="J29" s="1834"/>
      <c r="K29" s="1832"/>
      <c r="L29" s="1834"/>
      <c r="M29" s="1832"/>
    </row>
    <row r="30" spans="1:19" ht="23.25" customHeight="1" thickBot="1" x14ac:dyDescent="0.3">
      <c r="A30" s="1465" t="s">
        <v>1216</v>
      </c>
      <c r="B30" s="1835"/>
      <c r="C30" s="1833"/>
      <c r="D30" s="1835"/>
      <c r="E30" s="1833"/>
      <c r="F30" s="1835"/>
      <c r="G30" s="1833"/>
      <c r="H30" s="1835"/>
      <c r="I30" s="1833"/>
      <c r="J30" s="1835"/>
      <c r="K30" s="1833"/>
      <c r="L30" s="1835"/>
      <c r="M30" s="1833"/>
    </row>
    <row r="31" spans="1:19" ht="23.25" customHeight="1" x14ac:dyDescent="0.25">
      <c r="A31" s="1464" t="s">
        <v>1217</v>
      </c>
      <c r="B31" s="1834"/>
      <c r="C31" s="1832"/>
      <c r="D31" s="1834"/>
      <c r="E31" s="1832"/>
      <c r="F31" s="1834"/>
      <c r="G31" s="1832"/>
      <c r="H31" s="1834"/>
      <c r="I31" s="1832"/>
      <c r="J31" s="1834"/>
      <c r="K31" s="1832"/>
      <c r="L31" s="1834"/>
      <c r="M31" s="1832"/>
    </row>
    <row r="32" spans="1:19" ht="23.25" customHeight="1" thickBot="1" x14ac:dyDescent="0.3">
      <c r="A32" s="1465" t="s">
        <v>1218</v>
      </c>
      <c r="B32" s="1835"/>
      <c r="C32" s="1833"/>
      <c r="D32" s="1835"/>
      <c r="E32" s="1833"/>
      <c r="F32" s="1835"/>
      <c r="G32" s="1833"/>
      <c r="H32" s="1835"/>
      <c r="I32" s="1833"/>
      <c r="J32" s="1835"/>
      <c r="K32" s="1833"/>
      <c r="L32" s="1835"/>
      <c r="M32" s="1833"/>
    </row>
  </sheetData>
  <mergeCells count="211">
    <mergeCell ref="E21:E22"/>
    <mergeCell ref="F21:F22"/>
    <mergeCell ref="G21:G22"/>
    <mergeCell ref="H21:H22"/>
    <mergeCell ref="I21:I22"/>
    <mergeCell ref="B27:B28"/>
    <mergeCell ref="C27:C28"/>
    <mergeCell ref="D27:D28"/>
    <mergeCell ref="E27:E28"/>
    <mergeCell ref="F27:F28"/>
    <mergeCell ref="G27:G28"/>
    <mergeCell ref="H27:H28"/>
    <mergeCell ref="I27:I28"/>
    <mergeCell ref="I25:I26"/>
    <mergeCell ref="G25:G26"/>
    <mergeCell ref="H25:H26"/>
    <mergeCell ref="B25:B26"/>
    <mergeCell ref="C25:C26"/>
    <mergeCell ref="D25:D26"/>
    <mergeCell ref="E25:E26"/>
    <mergeCell ref="F25:F26"/>
    <mergeCell ref="M23:M24"/>
    <mergeCell ref="M25:M26"/>
    <mergeCell ref="L21:L22"/>
    <mergeCell ref="L23:L24"/>
    <mergeCell ref="L25:L26"/>
    <mergeCell ref="J21:J22"/>
    <mergeCell ref="M7:M8"/>
    <mergeCell ref="K25:K26"/>
    <mergeCell ref="K21:K22"/>
    <mergeCell ref="J27:J28"/>
    <mergeCell ref="K27:K28"/>
    <mergeCell ref="M27:M28"/>
    <mergeCell ref="J23:J24"/>
    <mergeCell ref="K23:K24"/>
    <mergeCell ref="K7:K8"/>
    <mergeCell ref="K19:K20"/>
    <mergeCell ref="K13:K14"/>
    <mergeCell ref="K15:K16"/>
    <mergeCell ref="L27:L28"/>
    <mergeCell ref="L19:L20"/>
    <mergeCell ref="L7:L8"/>
    <mergeCell ref="K9:K10"/>
    <mergeCell ref="M15:M16"/>
    <mergeCell ref="M13:M14"/>
    <mergeCell ref="M17:M18"/>
    <mergeCell ref="M19:M20"/>
    <mergeCell ref="J25:J26"/>
    <mergeCell ref="M21:M22"/>
    <mergeCell ref="K17:K18"/>
    <mergeCell ref="L9:L10"/>
    <mergeCell ref="L15:L16"/>
    <mergeCell ref="L13:L14"/>
    <mergeCell ref="L17:L18"/>
    <mergeCell ref="B7:B8"/>
    <mergeCell ref="C7:C8"/>
    <mergeCell ref="D7:D8"/>
    <mergeCell ref="E7:E8"/>
    <mergeCell ref="F7:F8"/>
    <mergeCell ref="J17:J18"/>
    <mergeCell ref="G7:G8"/>
    <mergeCell ref="H7:H8"/>
    <mergeCell ref="I7:I8"/>
    <mergeCell ref="J7:J8"/>
    <mergeCell ref="B13:B14"/>
    <mergeCell ref="C13:C14"/>
    <mergeCell ref="D13:D14"/>
    <mergeCell ref="E13:E14"/>
    <mergeCell ref="B17:B18"/>
    <mergeCell ref="C17:C18"/>
    <mergeCell ref="D17:D18"/>
    <mergeCell ref="E17:E18"/>
    <mergeCell ref="F17:F18"/>
    <mergeCell ref="G17:G18"/>
    <mergeCell ref="H17:H18"/>
    <mergeCell ref="I17:I18"/>
    <mergeCell ref="G13:G14"/>
    <mergeCell ref="J9:J10"/>
    <mergeCell ref="I19:I20"/>
    <mergeCell ref="J19:J20"/>
    <mergeCell ref="G23:G24"/>
    <mergeCell ref="H23:H24"/>
    <mergeCell ref="B21:B22"/>
    <mergeCell ref="J13:J14"/>
    <mergeCell ref="I15:I16"/>
    <mergeCell ref="J15:J16"/>
    <mergeCell ref="B19:B20"/>
    <mergeCell ref="C19:C20"/>
    <mergeCell ref="D19:D20"/>
    <mergeCell ref="E19:E20"/>
    <mergeCell ref="F19:F20"/>
    <mergeCell ref="G19:G20"/>
    <mergeCell ref="H19:H20"/>
    <mergeCell ref="I23:I24"/>
    <mergeCell ref="B23:B24"/>
    <mergeCell ref="C23:C24"/>
    <mergeCell ref="D23:D24"/>
    <mergeCell ref="E23:E24"/>
    <mergeCell ref="F23:F24"/>
    <mergeCell ref="C21:C22"/>
    <mergeCell ref="D21:D22"/>
    <mergeCell ref="F13:F14"/>
    <mergeCell ref="B15:B16"/>
    <mergeCell ref="C15:C16"/>
    <mergeCell ref="D15:D16"/>
    <mergeCell ref="E15:E16"/>
    <mergeCell ref="F15:F16"/>
    <mergeCell ref="G15:G16"/>
    <mergeCell ref="H15:H16"/>
    <mergeCell ref="B9:B10"/>
    <mergeCell ref="C9:C10"/>
    <mergeCell ref="D9:D10"/>
    <mergeCell ref="E9:E10"/>
    <mergeCell ref="F9:F10"/>
    <mergeCell ref="G9:G10"/>
    <mergeCell ref="H9:H10"/>
    <mergeCell ref="I9:I10"/>
    <mergeCell ref="H13:I14"/>
    <mergeCell ref="B11:B12"/>
    <mergeCell ref="C11:C12"/>
    <mergeCell ref="D11:D12"/>
    <mergeCell ref="J1:J2"/>
    <mergeCell ref="K1:K2"/>
    <mergeCell ref="B1:B2"/>
    <mergeCell ref="C1:C2"/>
    <mergeCell ref="I3:I4"/>
    <mergeCell ref="J3:J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E11:E12"/>
    <mergeCell ref="F11:F12"/>
    <mergeCell ref="G11:G12"/>
    <mergeCell ref="H11:H12"/>
    <mergeCell ref="B3:B4"/>
    <mergeCell ref="C3:C4"/>
    <mergeCell ref="D3:D4"/>
    <mergeCell ref="E3:E4"/>
    <mergeCell ref="F3:F4"/>
    <mergeCell ref="G3:G4"/>
    <mergeCell ref="H3:H4"/>
    <mergeCell ref="H1:H2"/>
    <mergeCell ref="I1:I2"/>
    <mergeCell ref="P5:R5"/>
    <mergeCell ref="P4:R4"/>
    <mergeCell ref="P3:R3"/>
    <mergeCell ref="M3:M4"/>
    <mergeCell ref="D1:D2"/>
    <mergeCell ref="E1:E2"/>
    <mergeCell ref="F1:F2"/>
    <mergeCell ref="G1:G2"/>
    <mergeCell ref="K3:K4"/>
    <mergeCell ref="L1:L2"/>
    <mergeCell ref="L3:L4"/>
    <mergeCell ref="M1:M2"/>
    <mergeCell ref="K5:K6"/>
    <mergeCell ref="L5:L6"/>
    <mergeCell ref="F29:F30"/>
    <mergeCell ref="G29:G30"/>
    <mergeCell ref="H29:H30"/>
    <mergeCell ref="I29:I30"/>
    <mergeCell ref="J29:J30"/>
    <mergeCell ref="N1:N2"/>
    <mergeCell ref="M5:M6"/>
    <mergeCell ref="M9:M10"/>
    <mergeCell ref="P19:R19"/>
    <mergeCell ref="P18:R18"/>
    <mergeCell ref="P17:R17"/>
    <mergeCell ref="P16:R16"/>
    <mergeCell ref="P15:R15"/>
    <mergeCell ref="P14:R14"/>
    <mergeCell ref="P13:R13"/>
    <mergeCell ref="P12:R12"/>
    <mergeCell ref="P11:R11"/>
    <mergeCell ref="O1:R1"/>
    <mergeCell ref="P2:R2"/>
    <mergeCell ref="P10:R10"/>
    <mergeCell ref="P9:R9"/>
    <mergeCell ref="P8:R8"/>
    <mergeCell ref="P7:R7"/>
    <mergeCell ref="P6:R6"/>
    <mergeCell ref="I11:I12"/>
    <mergeCell ref="J11:J12"/>
    <mergeCell ref="K11:K12"/>
    <mergeCell ref="L11:L12"/>
    <mergeCell ref="M11:M12"/>
    <mergeCell ref="K29:K30"/>
    <mergeCell ref="L29:L30"/>
    <mergeCell ref="M29:M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B29:B30"/>
    <mergeCell ref="C29:C30"/>
    <mergeCell ref="D29:D30"/>
    <mergeCell ref="E29:E30"/>
  </mergeCells>
  <printOptions horizontalCentered="1" verticalCentered="1"/>
  <pageMargins left="0" right="0" top="0" bottom="0" header="0.31496062992125984" footer="0"/>
  <pageSetup paperSize="9" scale="4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36"/>
  <sheetViews>
    <sheetView workbookViewId="0">
      <selection activeCell="C9" sqref="C9"/>
    </sheetView>
  </sheetViews>
  <sheetFormatPr defaultColWidth="11.42578125" defaultRowHeight="12.75" x14ac:dyDescent="0.2"/>
  <cols>
    <col min="3" max="3" width="29.85546875" customWidth="1"/>
    <col min="4" max="4" width="17.28515625" customWidth="1"/>
    <col min="5" max="5" width="37.140625" customWidth="1"/>
    <col min="6" max="6" width="19.140625" customWidth="1"/>
    <col min="8" max="8" width="15.28515625" customWidth="1"/>
  </cols>
  <sheetData>
    <row r="1" spans="1:9" x14ac:dyDescent="0.2">
      <c r="A1" t="s">
        <v>742</v>
      </c>
    </row>
    <row r="2" spans="1:9" x14ac:dyDescent="0.2">
      <c r="A2">
        <v>1252</v>
      </c>
      <c r="B2" t="s">
        <v>743</v>
      </c>
    </row>
    <row r="3" spans="1:9" x14ac:dyDescent="0.2">
      <c r="A3">
        <v>1249</v>
      </c>
      <c r="B3" t="s">
        <v>744</v>
      </c>
      <c r="C3" t="s">
        <v>745</v>
      </c>
    </row>
    <row r="4" spans="1:9" x14ac:dyDescent="0.2">
      <c r="A4">
        <v>1253</v>
      </c>
      <c r="B4" t="s">
        <v>737</v>
      </c>
    </row>
    <row r="5" spans="1:9" x14ac:dyDescent="0.2">
      <c r="A5" s="241" t="s">
        <v>936</v>
      </c>
    </row>
    <row r="6" spans="1:9" x14ac:dyDescent="0.2">
      <c r="A6" s="241" t="s">
        <v>13</v>
      </c>
      <c r="G6" s="241" t="s">
        <v>6</v>
      </c>
    </row>
    <row r="7" spans="1:9" x14ac:dyDescent="0.2">
      <c r="A7">
        <v>1247</v>
      </c>
      <c r="B7">
        <v>2</v>
      </c>
      <c r="C7" s="241" t="s">
        <v>927</v>
      </c>
      <c r="G7">
        <v>1177</v>
      </c>
    </row>
    <row r="8" spans="1:9" x14ac:dyDescent="0.2">
      <c r="A8">
        <v>1129</v>
      </c>
      <c r="G8">
        <v>1241</v>
      </c>
    </row>
    <row r="9" spans="1:9" x14ac:dyDescent="0.2">
      <c r="A9">
        <v>1090</v>
      </c>
      <c r="G9">
        <v>1187</v>
      </c>
    </row>
    <row r="10" spans="1:9" x14ac:dyDescent="0.2">
      <c r="A10">
        <v>1122</v>
      </c>
      <c r="C10">
        <v>0</v>
      </c>
      <c r="G10">
        <v>1188</v>
      </c>
    </row>
    <row r="11" spans="1:9" x14ac:dyDescent="0.2">
      <c r="A11">
        <v>1178</v>
      </c>
      <c r="G11">
        <v>1227</v>
      </c>
    </row>
    <row r="12" spans="1:9" ht="13.5" thickBot="1" x14ac:dyDescent="0.25">
      <c r="A12">
        <v>1177</v>
      </c>
      <c r="G12">
        <v>1255</v>
      </c>
    </row>
    <row r="13" spans="1:9" ht="21" thickBot="1" x14ac:dyDescent="0.35">
      <c r="A13" s="1084" t="s">
        <v>746</v>
      </c>
      <c r="B13" s="1084"/>
      <c r="C13" s="1084"/>
      <c r="D13" s="1084"/>
      <c r="E13" s="1084"/>
      <c r="F13" s="1084"/>
      <c r="G13" s="120" t="s">
        <v>928</v>
      </c>
      <c r="H13" s="107"/>
    </row>
    <row r="14" spans="1:9" ht="20.25" x14ac:dyDescent="0.3">
      <c r="A14" s="1084"/>
      <c r="B14" s="1085" t="s">
        <v>670</v>
      </c>
      <c r="C14" s="1085" t="s">
        <v>1</v>
      </c>
      <c r="D14" s="1084"/>
      <c r="E14" s="1086" t="s">
        <v>920</v>
      </c>
      <c r="F14" s="1087" t="s">
        <v>937</v>
      </c>
    </row>
    <row r="15" spans="1:9" ht="20.25" x14ac:dyDescent="0.3">
      <c r="A15" s="1084">
        <v>1254</v>
      </c>
      <c r="B15" s="1084">
        <v>1</v>
      </c>
      <c r="C15" s="1084" t="s">
        <v>924</v>
      </c>
      <c r="D15" s="1084">
        <v>1199</v>
      </c>
      <c r="E15" s="1084" t="s">
        <v>951</v>
      </c>
      <c r="F15" s="1088">
        <v>42786</v>
      </c>
      <c r="I15">
        <v>3</v>
      </c>
    </row>
    <row r="16" spans="1:9" ht="20.25" x14ac:dyDescent="0.3">
      <c r="A16" s="1084">
        <v>1235</v>
      </c>
      <c r="B16" s="1084">
        <v>1</v>
      </c>
      <c r="C16" s="1084" t="s">
        <v>925</v>
      </c>
      <c r="D16" s="1089">
        <v>1211</v>
      </c>
      <c r="E16" s="1089" t="s">
        <v>948</v>
      </c>
      <c r="F16" s="1088">
        <v>42786</v>
      </c>
      <c r="I16">
        <v>3</v>
      </c>
    </row>
    <row r="17" spans="1:9" ht="20.25" x14ac:dyDescent="0.3">
      <c r="A17" s="1084">
        <v>1238</v>
      </c>
      <c r="B17" s="1084">
        <v>2</v>
      </c>
      <c r="C17" s="1084" t="s">
        <v>926</v>
      </c>
      <c r="D17" s="1084">
        <v>1120</v>
      </c>
      <c r="E17" s="1084" t="s">
        <v>942</v>
      </c>
      <c r="F17" s="1090" t="s">
        <v>938</v>
      </c>
      <c r="I17">
        <v>3</v>
      </c>
    </row>
    <row r="18" spans="1:9" ht="20.25" x14ac:dyDescent="0.3">
      <c r="A18" s="1084"/>
      <c r="B18" s="1084"/>
      <c r="C18" s="1084"/>
      <c r="D18" s="1084"/>
      <c r="E18" s="1085"/>
      <c r="F18" s="1085"/>
      <c r="I18">
        <v>3</v>
      </c>
    </row>
    <row r="19" spans="1:9" ht="20.25" x14ac:dyDescent="0.3">
      <c r="A19" s="1084">
        <v>1041</v>
      </c>
      <c r="B19" s="1084">
        <v>3</v>
      </c>
      <c r="C19" s="1084" t="s">
        <v>531</v>
      </c>
      <c r="D19" s="1084">
        <v>1173</v>
      </c>
      <c r="E19" s="1084" t="s">
        <v>85</v>
      </c>
      <c r="F19" s="1090" t="s">
        <v>938</v>
      </c>
      <c r="I19">
        <v>3</v>
      </c>
    </row>
    <row r="20" spans="1:9" ht="20.25" x14ac:dyDescent="0.3">
      <c r="A20" s="1084">
        <v>1046</v>
      </c>
      <c r="B20" s="1084">
        <v>3</v>
      </c>
      <c r="C20" s="1084" t="s">
        <v>931</v>
      </c>
      <c r="D20" s="1084">
        <v>1224</v>
      </c>
      <c r="E20" s="1084" t="s">
        <v>711</v>
      </c>
      <c r="F20" s="1090" t="s">
        <v>938</v>
      </c>
    </row>
    <row r="21" spans="1:9" ht="20.25" x14ac:dyDescent="0.3">
      <c r="A21" s="1084">
        <v>1101</v>
      </c>
      <c r="B21" s="1084">
        <v>3</v>
      </c>
      <c r="C21" s="1084" t="s">
        <v>932</v>
      </c>
      <c r="D21" s="1084">
        <v>1212</v>
      </c>
      <c r="E21" s="1084" t="s">
        <v>949</v>
      </c>
      <c r="F21" s="1090" t="s">
        <v>938</v>
      </c>
    </row>
    <row r="22" spans="1:9" ht="20.25" x14ac:dyDescent="0.3">
      <c r="A22" s="1084">
        <v>1073</v>
      </c>
      <c r="B22" s="1084">
        <v>3</v>
      </c>
      <c r="C22" s="1084" t="s">
        <v>531</v>
      </c>
      <c r="D22" s="1084">
        <v>1135</v>
      </c>
      <c r="E22" s="1084" t="s">
        <v>940</v>
      </c>
      <c r="F22" s="1090" t="s">
        <v>938</v>
      </c>
    </row>
    <row r="23" spans="1:9" ht="20.25" x14ac:dyDescent="0.3">
      <c r="A23" s="1084">
        <v>1113</v>
      </c>
      <c r="B23" s="1084">
        <v>3</v>
      </c>
      <c r="C23" s="1084" t="s">
        <v>933</v>
      </c>
      <c r="D23" s="1084">
        <v>1206</v>
      </c>
      <c r="E23" s="1084" t="s">
        <v>950</v>
      </c>
      <c r="F23" s="1088">
        <v>42786</v>
      </c>
    </row>
    <row r="24" spans="1:9" ht="20.25" x14ac:dyDescent="0.3">
      <c r="A24" s="1084">
        <v>1127</v>
      </c>
      <c r="B24" s="1084">
        <v>2</v>
      </c>
      <c r="C24" s="1084" t="s">
        <v>934</v>
      </c>
      <c r="D24" s="1089">
        <v>1211</v>
      </c>
      <c r="E24" s="1089" t="s">
        <v>948</v>
      </c>
      <c r="F24" s="1090" t="s">
        <v>938</v>
      </c>
    </row>
    <row r="25" spans="1:9" ht="20.25" x14ac:dyDescent="0.3">
      <c r="A25" s="1084">
        <v>1150</v>
      </c>
      <c r="B25" s="1084">
        <v>2</v>
      </c>
      <c r="C25" s="1084" t="s">
        <v>740</v>
      </c>
      <c r="D25" s="1084">
        <v>1136</v>
      </c>
      <c r="E25" s="1091" t="s">
        <v>941</v>
      </c>
      <c r="F25" s="1090" t="s">
        <v>938</v>
      </c>
    </row>
    <row r="26" spans="1:9" ht="20.25" x14ac:dyDescent="0.3">
      <c r="A26" s="1084">
        <v>1130</v>
      </c>
      <c r="B26" s="1084">
        <v>4</v>
      </c>
      <c r="C26" s="1084" t="s">
        <v>935</v>
      </c>
      <c r="D26" s="1084">
        <v>1221</v>
      </c>
      <c r="E26" s="1084" t="s">
        <v>947</v>
      </c>
      <c r="F26" s="1088">
        <v>42786</v>
      </c>
    </row>
    <row r="27" spans="1:9" ht="20.25" x14ac:dyDescent="0.3">
      <c r="A27" s="1084">
        <v>1259</v>
      </c>
      <c r="B27" s="1084">
        <v>2</v>
      </c>
      <c r="C27" s="1084" t="s">
        <v>702</v>
      </c>
      <c r="D27" s="1084">
        <v>1121</v>
      </c>
      <c r="E27" s="1084" t="s">
        <v>943</v>
      </c>
      <c r="F27" s="1088">
        <v>42786</v>
      </c>
    </row>
    <row r="28" spans="1:9" ht="20.25" x14ac:dyDescent="0.3">
      <c r="A28" s="1084">
        <v>1208</v>
      </c>
      <c r="B28" s="1084" t="s">
        <v>918</v>
      </c>
      <c r="C28" s="1084" t="s">
        <v>923</v>
      </c>
      <c r="D28" s="1084">
        <v>1171</v>
      </c>
      <c r="E28" s="1084" t="s">
        <v>952</v>
      </c>
      <c r="F28" s="1090" t="s">
        <v>938</v>
      </c>
    </row>
    <row r="29" spans="1:9" ht="20.25" x14ac:dyDescent="0.3">
      <c r="A29" s="1361">
        <v>1129</v>
      </c>
      <c r="B29" s="1084">
        <v>2</v>
      </c>
      <c r="C29" s="1084" t="s">
        <v>922</v>
      </c>
      <c r="D29" s="1084">
        <v>1233</v>
      </c>
      <c r="E29" s="1084" t="s">
        <v>946</v>
      </c>
      <c r="F29" s="1090" t="s">
        <v>938</v>
      </c>
      <c r="I29">
        <v>3</v>
      </c>
    </row>
    <row r="30" spans="1:9" ht="20.25" x14ac:dyDescent="0.3">
      <c r="A30" s="1084">
        <v>1230</v>
      </c>
      <c r="B30" s="1084">
        <v>2</v>
      </c>
      <c r="C30" s="1084" t="s">
        <v>921</v>
      </c>
      <c r="D30" s="1084">
        <v>1162</v>
      </c>
      <c r="E30" s="1084" t="s">
        <v>953</v>
      </c>
      <c r="F30" s="1090" t="s">
        <v>938</v>
      </c>
    </row>
    <row r="31" spans="1:9" ht="20.25" x14ac:dyDescent="0.3">
      <c r="A31" s="1084">
        <v>1258</v>
      </c>
      <c r="B31" s="1084">
        <v>3</v>
      </c>
      <c r="C31" s="1084" t="s">
        <v>919</v>
      </c>
      <c r="D31" s="1084">
        <v>1149</v>
      </c>
      <c r="E31" s="1084" t="s">
        <v>939</v>
      </c>
      <c r="F31" s="1090" t="s">
        <v>938</v>
      </c>
    </row>
    <row r="32" spans="1:9" x14ac:dyDescent="0.2">
      <c r="C32" s="241"/>
    </row>
    <row r="33" spans="1:8" ht="13.5" thickBot="1" x14ac:dyDescent="0.25"/>
    <row r="34" spans="1:8" ht="13.5" thickBot="1" x14ac:dyDescent="0.25">
      <c r="A34" s="808" t="s">
        <v>929</v>
      </c>
      <c r="B34" s="107"/>
      <c r="G34" s="808" t="s">
        <v>930</v>
      </c>
      <c r="H34" s="107"/>
    </row>
    <row r="35" spans="1:8" x14ac:dyDescent="0.2">
      <c r="A35">
        <v>1177</v>
      </c>
      <c r="B35" s="241" t="s">
        <v>737</v>
      </c>
      <c r="C35" s="241" t="s">
        <v>945</v>
      </c>
      <c r="G35">
        <v>1255</v>
      </c>
      <c r="H35" s="241" t="s">
        <v>944</v>
      </c>
    </row>
    <row r="36" spans="1:8" x14ac:dyDescent="0.2">
      <c r="H36" s="241" t="s">
        <v>721</v>
      </c>
    </row>
  </sheetData>
  <pageMargins left="0.7" right="0.7" top="0.75" bottom="0.75" header="0.3" footer="0.3"/>
  <pageSetup scale="7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43"/>
  <sheetViews>
    <sheetView workbookViewId="0">
      <selection activeCell="A27" sqref="A27"/>
    </sheetView>
  </sheetViews>
  <sheetFormatPr defaultColWidth="11.42578125" defaultRowHeight="12.75" x14ac:dyDescent="0.2"/>
  <cols>
    <col min="1" max="1" width="25.85546875" customWidth="1"/>
  </cols>
  <sheetData>
    <row r="1" spans="1:5" x14ac:dyDescent="0.2">
      <c r="A1" t="s">
        <v>797</v>
      </c>
      <c r="B1" t="s">
        <v>798</v>
      </c>
      <c r="C1" t="s">
        <v>799</v>
      </c>
      <c r="D1" t="s">
        <v>800</v>
      </c>
      <c r="E1" t="s">
        <v>801</v>
      </c>
    </row>
    <row r="2" spans="1:5" x14ac:dyDescent="0.2">
      <c r="A2" t="s">
        <v>802</v>
      </c>
      <c r="B2" t="s">
        <v>798</v>
      </c>
      <c r="C2" t="s">
        <v>803</v>
      </c>
      <c r="D2" t="s">
        <v>804</v>
      </c>
      <c r="E2" t="s">
        <v>805</v>
      </c>
    </row>
    <row r="3" spans="1:5" x14ac:dyDescent="0.2">
      <c r="A3" t="s">
        <v>806</v>
      </c>
      <c r="B3" t="s">
        <v>807</v>
      </c>
      <c r="C3" t="s">
        <v>808</v>
      </c>
      <c r="D3" t="s">
        <v>809</v>
      </c>
      <c r="E3" t="s">
        <v>810</v>
      </c>
    </row>
    <row r="4" spans="1:5" x14ac:dyDescent="0.2">
      <c r="A4" t="s">
        <v>811</v>
      </c>
      <c r="B4" t="s">
        <v>807</v>
      </c>
      <c r="C4" t="s">
        <v>812</v>
      </c>
      <c r="D4" t="s">
        <v>809</v>
      </c>
      <c r="E4" t="s">
        <v>813</v>
      </c>
    </row>
    <row r="5" spans="1:5" x14ac:dyDescent="0.2">
      <c r="A5" t="s">
        <v>814</v>
      </c>
      <c r="B5" t="s">
        <v>807</v>
      </c>
      <c r="C5" t="s">
        <v>812</v>
      </c>
      <c r="D5" t="s">
        <v>809</v>
      </c>
      <c r="E5" t="s">
        <v>813</v>
      </c>
    </row>
    <row r="6" spans="1:5" x14ac:dyDescent="0.2">
      <c r="A6" t="s">
        <v>815</v>
      </c>
      <c r="B6" t="s">
        <v>816</v>
      </c>
      <c r="C6" t="s">
        <v>817</v>
      </c>
      <c r="D6" t="s">
        <v>809</v>
      </c>
      <c r="E6" t="s">
        <v>818</v>
      </c>
    </row>
    <row r="7" spans="1:5" x14ac:dyDescent="0.2">
      <c r="A7" t="s">
        <v>819</v>
      </c>
      <c r="B7" t="s">
        <v>798</v>
      </c>
      <c r="C7" t="s">
        <v>820</v>
      </c>
      <c r="D7" t="s">
        <v>821</v>
      </c>
      <c r="E7" t="s">
        <v>822</v>
      </c>
    </row>
    <row r="8" spans="1:5" x14ac:dyDescent="0.2">
      <c r="A8" t="s">
        <v>823</v>
      </c>
      <c r="B8" t="s">
        <v>807</v>
      </c>
      <c r="C8" t="s">
        <v>824</v>
      </c>
      <c r="D8" t="s">
        <v>809</v>
      </c>
      <c r="E8" t="s">
        <v>825</v>
      </c>
    </row>
    <row r="9" spans="1:5" x14ac:dyDescent="0.2">
      <c r="A9" t="s">
        <v>826</v>
      </c>
      <c r="B9" t="s">
        <v>798</v>
      </c>
      <c r="C9" t="s">
        <v>827</v>
      </c>
      <c r="D9" t="s">
        <v>809</v>
      </c>
      <c r="E9" t="s">
        <v>828</v>
      </c>
    </row>
    <row r="10" spans="1:5" x14ac:dyDescent="0.2">
      <c r="A10" t="s">
        <v>829</v>
      </c>
      <c r="B10" t="s">
        <v>830</v>
      </c>
      <c r="C10" t="s">
        <v>831</v>
      </c>
      <c r="D10" t="s">
        <v>809</v>
      </c>
      <c r="E10" t="s">
        <v>832</v>
      </c>
    </row>
    <row r="11" spans="1:5" x14ac:dyDescent="0.2">
      <c r="A11" t="s">
        <v>833</v>
      </c>
      <c r="B11" t="s">
        <v>807</v>
      </c>
      <c r="C11" t="s">
        <v>834</v>
      </c>
      <c r="D11" t="s">
        <v>835</v>
      </c>
      <c r="E11" t="s">
        <v>836</v>
      </c>
    </row>
    <row r="12" spans="1:5" x14ac:dyDescent="0.2">
      <c r="A12" t="s">
        <v>837</v>
      </c>
      <c r="B12" t="s">
        <v>838</v>
      </c>
      <c r="C12" t="s">
        <v>839</v>
      </c>
      <c r="D12" t="s">
        <v>809</v>
      </c>
      <c r="E12" t="s">
        <v>840</v>
      </c>
    </row>
    <row r="13" spans="1:5" x14ac:dyDescent="0.2">
      <c r="A13" t="s">
        <v>841</v>
      </c>
      <c r="B13" t="s">
        <v>842</v>
      </c>
      <c r="C13" t="s">
        <v>843</v>
      </c>
      <c r="D13" t="s">
        <v>835</v>
      </c>
      <c r="E13" t="s">
        <v>818</v>
      </c>
    </row>
    <row r="14" spans="1:5" x14ac:dyDescent="0.2">
      <c r="A14" t="s">
        <v>844</v>
      </c>
      <c r="B14" t="s">
        <v>845</v>
      </c>
      <c r="C14" t="s">
        <v>846</v>
      </c>
      <c r="D14" t="s">
        <v>809</v>
      </c>
      <c r="E14" t="s">
        <v>836</v>
      </c>
    </row>
    <row r="15" spans="1:5" x14ac:dyDescent="0.2">
      <c r="A15" t="s">
        <v>847</v>
      </c>
      <c r="B15" t="s">
        <v>798</v>
      </c>
      <c r="C15" t="s">
        <v>848</v>
      </c>
      <c r="D15" t="s">
        <v>849</v>
      </c>
    </row>
    <row r="16" spans="1:5" x14ac:dyDescent="0.2">
      <c r="A16" t="s">
        <v>850</v>
      </c>
      <c r="B16" t="s">
        <v>845</v>
      </c>
      <c r="C16" t="s">
        <v>820</v>
      </c>
      <c r="D16" t="s">
        <v>809</v>
      </c>
      <c r="E16" t="s">
        <v>851</v>
      </c>
    </row>
    <row r="17" spans="1:5" x14ac:dyDescent="0.2">
      <c r="A17" t="s">
        <v>852</v>
      </c>
      <c r="B17" t="s">
        <v>838</v>
      </c>
      <c r="C17" t="s">
        <v>853</v>
      </c>
      <c r="D17" t="s">
        <v>809</v>
      </c>
      <c r="E17" t="s">
        <v>818</v>
      </c>
    </row>
    <row r="18" spans="1:5" x14ac:dyDescent="0.2">
      <c r="A18" t="s">
        <v>854</v>
      </c>
      <c r="B18" t="s">
        <v>845</v>
      </c>
      <c r="C18" t="s">
        <v>855</v>
      </c>
      <c r="D18" t="s">
        <v>809</v>
      </c>
      <c r="E18" t="s">
        <v>851</v>
      </c>
    </row>
    <row r="19" spans="1:5" x14ac:dyDescent="0.2">
      <c r="A19" t="s">
        <v>856</v>
      </c>
      <c r="B19" t="s">
        <v>842</v>
      </c>
      <c r="C19" t="s">
        <v>853</v>
      </c>
      <c r="D19" t="s">
        <v>857</v>
      </c>
      <c r="E19" t="s">
        <v>836</v>
      </c>
    </row>
    <row r="20" spans="1:5" x14ac:dyDescent="0.2">
      <c r="A20" t="s">
        <v>858</v>
      </c>
      <c r="B20" t="s">
        <v>859</v>
      </c>
      <c r="C20" t="s">
        <v>860</v>
      </c>
      <c r="D20" t="s">
        <v>809</v>
      </c>
      <c r="E20" t="s">
        <v>861</v>
      </c>
    </row>
    <row r="21" spans="1:5" x14ac:dyDescent="0.2">
      <c r="A21" t="s">
        <v>862</v>
      </c>
      <c r="B21" t="s">
        <v>863</v>
      </c>
      <c r="C21" t="s">
        <v>864</v>
      </c>
      <c r="D21" t="s">
        <v>809</v>
      </c>
      <c r="E21" t="s">
        <v>818</v>
      </c>
    </row>
    <row r="22" spans="1:5" x14ac:dyDescent="0.2">
      <c r="A22" t="s">
        <v>865</v>
      </c>
      <c r="B22" t="s">
        <v>866</v>
      </c>
      <c r="C22" t="s">
        <v>867</v>
      </c>
      <c r="D22" t="s">
        <v>868</v>
      </c>
      <c r="E22" t="s">
        <v>869</v>
      </c>
    </row>
    <row r="23" spans="1:5" x14ac:dyDescent="0.2">
      <c r="A23" t="s">
        <v>870</v>
      </c>
      <c r="B23" t="s">
        <v>871</v>
      </c>
      <c r="C23" t="s">
        <v>872</v>
      </c>
      <c r="D23" t="s">
        <v>873</v>
      </c>
      <c r="E23" t="s">
        <v>874</v>
      </c>
    </row>
    <row r="24" spans="1:5" x14ac:dyDescent="0.2">
      <c r="A24" t="s">
        <v>875</v>
      </c>
      <c r="B24" t="s">
        <v>876</v>
      </c>
      <c r="C24" t="s">
        <v>877</v>
      </c>
      <c r="D24" t="s">
        <v>878</v>
      </c>
      <c r="E24" t="s">
        <v>879</v>
      </c>
    </row>
    <row r="25" spans="1:5" x14ac:dyDescent="0.2">
      <c r="A25" t="s">
        <v>880</v>
      </c>
      <c r="B25" t="s">
        <v>845</v>
      </c>
      <c r="C25" t="s">
        <v>817</v>
      </c>
      <c r="D25" t="s">
        <v>809</v>
      </c>
      <c r="E25" t="s">
        <v>818</v>
      </c>
    </row>
    <row r="26" spans="1:5" x14ac:dyDescent="0.2">
      <c r="A26" t="s">
        <v>881</v>
      </c>
      <c r="B26" t="s">
        <v>838</v>
      </c>
      <c r="C26" t="s">
        <v>853</v>
      </c>
      <c r="D26" t="s">
        <v>809</v>
      </c>
      <c r="E26" t="s">
        <v>818</v>
      </c>
    </row>
    <row r="27" spans="1:5" x14ac:dyDescent="0.2">
      <c r="A27" t="s">
        <v>882</v>
      </c>
      <c r="B27" t="s">
        <v>845</v>
      </c>
      <c r="C27" t="s">
        <v>864</v>
      </c>
      <c r="D27" t="s">
        <v>883</v>
      </c>
      <c r="E27" t="s">
        <v>818</v>
      </c>
    </row>
    <row r="28" spans="1:5" x14ac:dyDescent="0.2">
      <c r="A28" t="s">
        <v>884</v>
      </c>
      <c r="B28" t="s">
        <v>885</v>
      </c>
      <c r="C28" t="s">
        <v>864</v>
      </c>
      <c r="D28" t="s">
        <v>809</v>
      </c>
      <c r="E28" t="s">
        <v>818</v>
      </c>
    </row>
    <row r="29" spans="1:5" x14ac:dyDescent="0.2">
      <c r="A29" t="s">
        <v>886</v>
      </c>
      <c r="B29" t="s">
        <v>863</v>
      </c>
      <c r="C29" t="s">
        <v>887</v>
      </c>
      <c r="D29" t="s">
        <v>809</v>
      </c>
      <c r="E29" t="s">
        <v>818</v>
      </c>
    </row>
    <row r="30" spans="1:5" x14ac:dyDescent="0.2">
      <c r="A30" t="s">
        <v>888</v>
      </c>
      <c r="B30" t="s">
        <v>845</v>
      </c>
      <c r="C30" t="s">
        <v>889</v>
      </c>
      <c r="D30" t="s">
        <v>890</v>
      </c>
      <c r="E30" t="s">
        <v>851</v>
      </c>
    </row>
    <row r="31" spans="1:5" x14ac:dyDescent="0.2">
      <c r="A31" t="s">
        <v>891</v>
      </c>
      <c r="B31" t="s">
        <v>845</v>
      </c>
      <c r="C31" t="s">
        <v>892</v>
      </c>
      <c r="D31" t="s">
        <v>878</v>
      </c>
      <c r="E31" t="s">
        <v>893</v>
      </c>
    </row>
    <row r="32" spans="1:5" x14ac:dyDescent="0.2">
      <c r="A32" t="s">
        <v>894</v>
      </c>
      <c r="B32" t="s">
        <v>845</v>
      </c>
      <c r="C32" t="s">
        <v>872</v>
      </c>
      <c r="D32" t="s">
        <v>809</v>
      </c>
      <c r="E32" t="s">
        <v>895</v>
      </c>
    </row>
    <row r="33" spans="1:5" x14ac:dyDescent="0.2">
      <c r="A33" t="s">
        <v>896</v>
      </c>
      <c r="B33" t="s">
        <v>845</v>
      </c>
      <c r="C33" t="s">
        <v>897</v>
      </c>
      <c r="D33" t="s">
        <v>809</v>
      </c>
      <c r="E33" t="s">
        <v>818</v>
      </c>
    </row>
    <row r="34" spans="1:5" x14ac:dyDescent="0.2">
      <c r="A34" t="s">
        <v>898</v>
      </c>
      <c r="B34" t="s">
        <v>899</v>
      </c>
      <c r="C34" t="s">
        <v>900</v>
      </c>
      <c r="D34" t="s">
        <v>878</v>
      </c>
      <c r="E34" t="s">
        <v>879</v>
      </c>
    </row>
    <row r="35" spans="1:5" x14ac:dyDescent="0.2">
      <c r="A35" t="s">
        <v>901</v>
      </c>
    </row>
    <row r="36" spans="1:5" x14ac:dyDescent="0.2">
      <c r="A36" t="s">
        <v>820</v>
      </c>
    </row>
    <row r="37" spans="1:5" x14ac:dyDescent="0.2">
      <c r="A37" t="s">
        <v>902</v>
      </c>
    </row>
    <row r="38" spans="1:5" x14ac:dyDescent="0.2">
      <c r="A38" t="s">
        <v>905</v>
      </c>
      <c r="B38" t="s">
        <v>809</v>
      </c>
      <c r="C38" t="s">
        <v>851</v>
      </c>
    </row>
    <row r="39" spans="1:5" x14ac:dyDescent="0.2">
      <c r="A39" t="s">
        <v>910</v>
      </c>
      <c r="B39" t="s">
        <v>903</v>
      </c>
      <c r="C39" t="s">
        <v>817</v>
      </c>
      <c r="D39" t="s">
        <v>809</v>
      </c>
      <c r="E39" t="s">
        <v>904</v>
      </c>
    </row>
    <row r="40" spans="1:5" x14ac:dyDescent="0.2">
      <c r="A40" t="s">
        <v>911</v>
      </c>
      <c r="B40" t="s">
        <v>906</v>
      </c>
      <c r="C40" t="s">
        <v>907</v>
      </c>
      <c r="D40" t="s">
        <v>908</v>
      </c>
      <c r="E40" t="s">
        <v>909</v>
      </c>
    </row>
    <row r="41" spans="1:5" x14ac:dyDescent="0.2">
      <c r="A41" t="s">
        <v>915</v>
      </c>
      <c r="B41" t="s">
        <v>830</v>
      </c>
      <c r="C41" t="s">
        <v>820</v>
      </c>
      <c r="D41" t="s">
        <v>809</v>
      </c>
      <c r="E41" t="s">
        <v>825</v>
      </c>
    </row>
    <row r="42" spans="1:5" x14ac:dyDescent="0.2">
      <c r="B42" t="s">
        <v>912</v>
      </c>
      <c r="C42" t="s">
        <v>913</v>
      </c>
      <c r="D42" t="s">
        <v>809</v>
      </c>
      <c r="E42" t="s">
        <v>914</v>
      </c>
    </row>
    <row r="43" spans="1:5" x14ac:dyDescent="0.2">
      <c r="B43" t="s">
        <v>798</v>
      </c>
      <c r="C43" t="s">
        <v>916</v>
      </c>
      <c r="D43" t="s">
        <v>809</v>
      </c>
      <c r="E43" t="s">
        <v>917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GECKOS Y POGONAS EN VENTA</vt:lpstr>
      <vt:lpstr>pesos(grs)</vt:lpstr>
      <vt:lpstr>etiquetas</vt:lpstr>
      <vt:lpstr>reservados2</vt:lpstr>
      <vt:lpstr>ESTADISTICAS GECKOS</vt:lpstr>
      <vt:lpstr>ESTADISTICAS POGONAS</vt:lpstr>
      <vt:lpstr>parejas de cria</vt:lpstr>
      <vt:lpstr>cruzas 2016-17</vt:lpstr>
      <vt:lpstr>Hoja2</vt:lpstr>
      <vt:lpstr>en venta-2017 (2)</vt:lpstr>
      <vt:lpstr>EN VENTA 2018</vt:lpstr>
      <vt:lpstr>geckos sin cargo con el kit</vt:lpstr>
      <vt:lpstr>vendidos</vt:lpstr>
      <vt:lpstr>parejas18-19</vt:lpstr>
      <vt:lpstr>topologicamente</vt:lpstr>
      <vt:lpstr>plantel pogonas</vt:lpstr>
    </vt:vector>
  </TitlesOfParts>
  <Company>Grillos Capos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 Grillo</dc:creator>
  <cp:lastModifiedBy>User</cp:lastModifiedBy>
  <cp:lastPrinted>2019-03-22T23:14:23Z</cp:lastPrinted>
  <dcterms:created xsi:type="dcterms:W3CDTF">2013-03-15T02:03:19Z</dcterms:created>
  <dcterms:modified xsi:type="dcterms:W3CDTF">2019-03-27T21:30:25Z</dcterms:modified>
</cp:coreProperties>
</file>